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shan111444/Downloads/"/>
    </mc:Choice>
  </mc:AlternateContent>
  <xr:revisionPtr revIDLastSave="0" documentId="13_ncr:1_{1E0DDA59-27BD-A94A-A473-AF9EE91708E4}" xr6:coauthVersionLast="47" xr6:coauthVersionMax="47" xr10:uidLastSave="{00000000-0000-0000-0000-000000000000}"/>
  <bookViews>
    <workbookView xWindow="0" yWindow="660" windowWidth="25600" windowHeight="14840" xr2:uid="{E4C0EB69-8875-42B1-90FC-40A486F332BF}"/>
  </bookViews>
  <sheets>
    <sheet name="Finance or Lease" sheetId="3" r:id="rId1"/>
    <sheet name="lease purchasing value hack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4" l="1"/>
  <c r="K18" i="3"/>
  <c r="K7" i="3"/>
  <c r="K8" i="3" s="1"/>
  <c r="K12" i="3" s="1"/>
  <c r="C14" i="3"/>
  <c r="K14" i="3" l="1"/>
  <c r="K16" i="3" s="1"/>
  <c r="C7" i="3"/>
  <c r="C8" i="3" s="1"/>
  <c r="O25" i="3" l="1"/>
  <c r="K22" i="3"/>
  <c r="N26" i="3"/>
  <c r="C10" i="3"/>
  <c r="C12" i="3"/>
  <c r="L27" i="3" l="1"/>
  <c r="L35" i="3"/>
  <c r="L43" i="3"/>
  <c r="L51" i="3"/>
  <c r="L59" i="3"/>
  <c r="L67" i="3"/>
  <c r="L75" i="3"/>
  <c r="L83" i="3"/>
  <c r="L91" i="3"/>
  <c r="L99" i="3"/>
  <c r="L54" i="3"/>
  <c r="L62" i="3"/>
  <c r="L86" i="3"/>
  <c r="L31" i="3"/>
  <c r="L55" i="3"/>
  <c r="L87" i="3"/>
  <c r="L48" i="3"/>
  <c r="L80" i="3"/>
  <c r="L41" i="3"/>
  <c r="L65" i="3"/>
  <c r="L89" i="3"/>
  <c r="L26" i="3"/>
  <c r="E12" i="4" s="1"/>
  <c r="L58" i="3"/>
  <c r="L90" i="3"/>
  <c r="L28" i="3"/>
  <c r="L36" i="3"/>
  <c r="L44" i="3"/>
  <c r="L52" i="3"/>
  <c r="L60" i="3"/>
  <c r="L68" i="3"/>
  <c r="L76" i="3"/>
  <c r="L84" i="3"/>
  <c r="L92" i="3"/>
  <c r="L100" i="3"/>
  <c r="L46" i="3"/>
  <c r="L78" i="3"/>
  <c r="L102" i="3"/>
  <c r="L39" i="3"/>
  <c r="L63" i="3"/>
  <c r="L95" i="3"/>
  <c r="L32" i="3"/>
  <c r="L64" i="3"/>
  <c r="L96" i="3"/>
  <c r="L49" i="3"/>
  <c r="L57" i="3"/>
  <c r="L81" i="3"/>
  <c r="L97" i="3"/>
  <c r="L34" i="3"/>
  <c r="L50" i="3"/>
  <c r="L74" i="3"/>
  <c r="L98" i="3"/>
  <c r="L29" i="3"/>
  <c r="L37" i="3"/>
  <c r="L45" i="3"/>
  <c r="L53" i="3"/>
  <c r="L61" i="3"/>
  <c r="L69" i="3"/>
  <c r="L77" i="3"/>
  <c r="L85" i="3"/>
  <c r="L93" i="3"/>
  <c r="L101" i="3"/>
  <c r="L38" i="3"/>
  <c r="L70" i="3"/>
  <c r="L94" i="3"/>
  <c r="L47" i="3"/>
  <c r="L71" i="3"/>
  <c r="L103" i="3"/>
  <c r="L40" i="3"/>
  <c r="L72" i="3"/>
  <c r="L30" i="3"/>
  <c r="L79" i="3"/>
  <c r="L56" i="3"/>
  <c r="L88" i="3"/>
  <c r="L33" i="3"/>
  <c r="L73" i="3"/>
  <c r="L42" i="3"/>
  <c r="L66" i="3"/>
  <c r="L82" i="3"/>
  <c r="C18" i="3"/>
  <c r="G21" i="3"/>
  <c r="F22" i="3" s="1"/>
  <c r="D89" i="3" l="1"/>
  <c r="D97" i="3"/>
  <c r="D94" i="3"/>
  <c r="D82" i="3"/>
  <c r="D90" i="3"/>
  <c r="D98" i="3"/>
  <c r="D92" i="3"/>
  <c r="D95" i="3"/>
  <c r="D96" i="3"/>
  <c r="D83" i="3"/>
  <c r="D91" i="3"/>
  <c r="D99" i="3"/>
  <c r="D84" i="3"/>
  <c r="D85" i="3"/>
  <c r="D93" i="3"/>
  <c r="D86" i="3"/>
  <c r="D88" i="3"/>
  <c r="D87" i="3"/>
  <c r="D29" i="3"/>
  <c r="D37" i="3"/>
  <c r="D45" i="3"/>
  <c r="D53" i="3"/>
  <c r="D61" i="3"/>
  <c r="D69" i="3"/>
  <c r="D77" i="3"/>
  <c r="D41" i="3"/>
  <c r="D73" i="3"/>
  <c r="D42" i="3"/>
  <c r="D66" i="3"/>
  <c r="D27" i="3"/>
  <c r="D51" i="3"/>
  <c r="D75" i="3"/>
  <c r="D36" i="3"/>
  <c r="D52" i="3"/>
  <c r="D68" i="3"/>
  <c r="D30" i="3"/>
  <c r="D38" i="3"/>
  <c r="D46" i="3"/>
  <c r="D54" i="3"/>
  <c r="D62" i="3"/>
  <c r="D70" i="3"/>
  <c r="D78" i="3"/>
  <c r="D25" i="3"/>
  <c r="D81" i="3"/>
  <c r="D34" i="3"/>
  <c r="D58" i="3"/>
  <c r="D22" i="3"/>
  <c r="D12" i="4" s="1"/>
  <c r="F12" i="4" s="1"/>
  <c r="D14" i="4" s="1"/>
  <c r="D17" i="4" s="1"/>
  <c r="D21" i="4" s="1"/>
  <c r="D35" i="3"/>
  <c r="D59" i="3"/>
  <c r="D23" i="3"/>
  <c r="D31" i="3"/>
  <c r="D39" i="3"/>
  <c r="D47" i="3"/>
  <c r="D55" i="3"/>
  <c r="D63" i="3"/>
  <c r="D71" i="3"/>
  <c r="D79" i="3"/>
  <c r="D24" i="3"/>
  <c r="D32" i="3"/>
  <c r="D40" i="3"/>
  <c r="D48" i="3"/>
  <c r="D56" i="3"/>
  <c r="D64" i="3"/>
  <c r="D72" i="3"/>
  <c r="D80" i="3"/>
  <c r="D33" i="3"/>
  <c r="D49" i="3"/>
  <c r="D57" i="3"/>
  <c r="D65" i="3"/>
  <c r="D26" i="3"/>
  <c r="D50" i="3"/>
  <c r="D74" i="3"/>
  <c r="D43" i="3"/>
  <c r="D67" i="3"/>
  <c r="D28" i="3"/>
  <c r="D44" i="3"/>
  <c r="D60" i="3"/>
  <c r="D76" i="3"/>
  <c r="L104" i="3" l="1"/>
  <c r="M26" i="3"/>
  <c r="O26" i="3" s="1"/>
  <c r="N27" i="3" s="1"/>
  <c r="D100" i="3"/>
  <c r="E22" i="3"/>
  <c r="M27" i="3" l="1"/>
  <c r="G22" i="3"/>
  <c r="F23" i="3"/>
  <c r="O27" i="3" l="1"/>
  <c r="E23" i="3"/>
  <c r="N28" i="3" l="1"/>
  <c r="G23" i="3"/>
  <c r="M28" i="3" l="1"/>
  <c r="F24" i="3"/>
  <c r="O28" i="3" l="1"/>
  <c r="E24" i="3"/>
  <c r="N29" i="3" l="1"/>
  <c r="G24" i="3"/>
  <c r="M29" i="3" l="1"/>
  <c r="F25" i="3"/>
  <c r="O29" i="3" l="1"/>
  <c r="E25" i="3"/>
  <c r="N30" i="3" l="1"/>
  <c r="G25" i="3"/>
  <c r="M30" i="3" l="1"/>
  <c r="F26" i="3"/>
  <c r="E26" i="3" s="1"/>
  <c r="G26" i="3" s="1"/>
  <c r="F27" i="3" s="1"/>
  <c r="E27" i="3" s="1"/>
  <c r="G27" i="3" s="1"/>
  <c r="F28" i="3" s="1"/>
  <c r="O30" i="3" l="1"/>
  <c r="E28" i="3"/>
  <c r="G28" i="3" s="1"/>
  <c r="F29" i="3" s="1"/>
  <c r="N31" i="3" l="1"/>
  <c r="M31" i="3" s="1"/>
  <c r="O31" i="3" s="1"/>
  <c r="E29" i="3"/>
  <c r="G29" i="3" s="1"/>
  <c r="F30" i="3" s="1"/>
  <c r="N32" i="3" l="1"/>
  <c r="M32" i="3" s="1"/>
  <c r="O32" i="3" s="1"/>
  <c r="E30" i="3"/>
  <c r="G30" i="3" s="1"/>
  <c r="F31" i="3" s="1"/>
  <c r="N33" i="3" l="1"/>
  <c r="M33" i="3" s="1"/>
  <c r="O33" i="3" s="1"/>
  <c r="E31" i="3"/>
  <c r="G31" i="3" s="1"/>
  <c r="F32" i="3" s="1"/>
  <c r="N34" i="3" l="1"/>
  <c r="M34" i="3" s="1"/>
  <c r="O34" i="3" s="1"/>
  <c r="E32" i="3"/>
  <c r="G32" i="3" s="1"/>
  <c r="F33" i="3" s="1"/>
  <c r="N35" i="3" l="1"/>
  <c r="M35" i="3" s="1"/>
  <c r="O35" i="3" s="1"/>
  <c r="E33" i="3"/>
  <c r="G33" i="3" s="1"/>
  <c r="F34" i="3" s="1"/>
  <c r="N36" i="3" l="1"/>
  <c r="M36" i="3" s="1"/>
  <c r="O36" i="3" s="1"/>
  <c r="E34" i="3"/>
  <c r="G34" i="3" s="1"/>
  <c r="F35" i="3" s="1"/>
  <c r="N37" i="3" l="1"/>
  <c r="M37" i="3" s="1"/>
  <c r="O37" i="3" s="1"/>
  <c r="E35" i="3"/>
  <c r="G35" i="3" s="1"/>
  <c r="F36" i="3" s="1"/>
  <c r="N38" i="3" l="1"/>
  <c r="M38" i="3" s="1"/>
  <c r="O38" i="3" s="1"/>
  <c r="E36" i="3"/>
  <c r="G36" i="3" s="1"/>
  <c r="F37" i="3" s="1"/>
  <c r="N39" i="3" l="1"/>
  <c r="M39" i="3" s="1"/>
  <c r="O39" i="3" s="1"/>
  <c r="E37" i="3"/>
  <c r="G37" i="3" s="1"/>
  <c r="F38" i="3" s="1"/>
  <c r="N40" i="3" l="1"/>
  <c r="M40" i="3" s="1"/>
  <c r="O40" i="3" s="1"/>
  <c r="E38" i="3"/>
  <c r="G38" i="3" s="1"/>
  <c r="F39" i="3" s="1"/>
  <c r="N41" i="3" l="1"/>
  <c r="M41" i="3" s="1"/>
  <c r="O41" i="3" s="1"/>
  <c r="E39" i="3"/>
  <c r="G39" i="3" s="1"/>
  <c r="F40" i="3" s="1"/>
  <c r="N42" i="3" l="1"/>
  <c r="M42" i="3" s="1"/>
  <c r="O42" i="3" s="1"/>
  <c r="E40" i="3"/>
  <c r="G40" i="3" s="1"/>
  <c r="F41" i="3" s="1"/>
  <c r="N43" i="3" l="1"/>
  <c r="M43" i="3" s="1"/>
  <c r="O43" i="3" s="1"/>
  <c r="E41" i="3"/>
  <c r="G41" i="3" s="1"/>
  <c r="F42" i="3" s="1"/>
  <c r="N44" i="3" l="1"/>
  <c r="M44" i="3" s="1"/>
  <c r="O44" i="3" s="1"/>
  <c r="E42" i="3"/>
  <c r="G42" i="3" s="1"/>
  <c r="F43" i="3" s="1"/>
  <c r="N45" i="3" l="1"/>
  <c r="M45" i="3" s="1"/>
  <c r="O45" i="3" s="1"/>
  <c r="E43" i="3"/>
  <c r="G43" i="3" s="1"/>
  <c r="F44" i="3" s="1"/>
  <c r="N46" i="3" l="1"/>
  <c r="M46" i="3" s="1"/>
  <c r="O46" i="3" s="1"/>
  <c r="E44" i="3"/>
  <c r="G44" i="3" s="1"/>
  <c r="F45" i="3" s="1"/>
  <c r="N47" i="3" l="1"/>
  <c r="M47" i="3" s="1"/>
  <c r="O47" i="3" s="1"/>
  <c r="E45" i="3"/>
  <c r="G45" i="3" s="1"/>
  <c r="F46" i="3" s="1"/>
  <c r="N48" i="3" l="1"/>
  <c r="M48" i="3" s="1"/>
  <c r="O48" i="3"/>
  <c r="E46" i="3"/>
  <c r="G46" i="3" s="1"/>
  <c r="F47" i="3" s="1"/>
  <c r="N49" i="3" l="1"/>
  <c r="M49" i="3" s="1"/>
  <c r="O49" i="3" s="1"/>
  <c r="E47" i="3"/>
  <c r="G47" i="3" s="1"/>
  <c r="F48" i="3" s="1"/>
  <c r="N50" i="3" l="1"/>
  <c r="M50" i="3" s="1"/>
  <c r="O50" i="3" s="1"/>
  <c r="E48" i="3"/>
  <c r="G48" i="3" s="1"/>
  <c r="F49" i="3" s="1"/>
  <c r="N51" i="3" l="1"/>
  <c r="M51" i="3" s="1"/>
  <c r="O51" i="3" s="1"/>
  <c r="E49" i="3"/>
  <c r="G49" i="3" s="1"/>
  <c r="F50" i="3" s="1"/>
  <c r="N52" i="3" l="1"/>
  <c r="M52" i="3" s="1"/>
  <c r="O52" i="3" s="1"/>
  <c r="E50" i="3"/>
  <c r="G50" i="3" s="1"/>
  <c r="F51" i="3" s="1"/>
  <c r="N53" i="3" l="1"/>
  <c r="M53" i="3" s="1"/>
  <c r="O53" i="3" s="1"/>
  <c r="E51" i="3"/>
  <c r="G51" i="3" s="1"/>
  <c r="F52" i="3" s="1"/>
  <c r="N54" i="3" l="1"/>
  <c r="M54" i="3" s="1"/>
  <c r="O54" i="3" s="1"/>
  <c r="E52" i="3"/>
  <c r="G52" i="3" s="1"/>
  <c r="F53" i="3" s="1"/>
  <c r="N55" i="3" l="1"/>
  <c r="M55" i="3" s="1"/>
  <c r="O55" i="3" s="1"/>
  <c r="E53" i="3"/>
  <c r="G53" i="3" s="1"/>
  <c r="F54" i="3" s="1"/>
  <c r="N56" i="3" l="1"/>
  <c r="M56" i="3" s="1"/>
  <c r="O56" i="3" s="1"/>
  <c r="E54" i="3"/>
  <c r="G54" i="3" s="1"/>
  <c r="F55" i="3" s="1"/>
  <c r="N57" i="3" l="1"/>
  <c r="M57" i="3" s="1"/>
  <c r="O57" i="3" s="1"/>
  <c r="E55" i="3"/>
  <c r="G55" i="3" s="1"/>
  <c r="F56" i="3" s="1"/>
  <c r="N58" i="3" l="1"/>
  <c r="M58" i="3" s="1"/>
  <c r="O58" i="3" s="1"/>
  <c r="E56" i="3"/>
  <c r="G56" i="3" s="1"/>
  <c r="F57" i="3" s="1"/>
  <c r="N59" i="3" l="1"/>
  <c r="M59" i="3" s="1"/>
  <c r="O59" i="3" s="1"/>
  <c r="E57" i="3"/>
  <c r="G57" i="3" s="1"/>
  <c r="F58" i="3" s="1"/>
  <c r="N60" i="3" l="1"/>
  <c r="M60" i="3" s="1"/>
  <c r="O60" i="3" s="1"/>
  <c r="E58" i="3"/>
  <c r="G58" i="3" s="1"/>
  <c r="F59" i="3" s="1"/>
  <c r="N61" i="3" l="1"/>
  <c r="M61" i="3" s="1"/>
  <c r="O61" i="3" s="1"/>
  <c r="E59" i="3"/>
  <c r="G59" i="3" s="1"/>
  <c r="F60" i="3" s="1"/>
  <c r="N62" i="3" l="1"/>
  <c r="M62" i="3" s="1"/>
  <c r="O62" i="3" s="1"/>
  <c r="E60" i="3"/>
  <c r="G60" i="3" s="1"/>
  <c r="F61" i="3" s="1"/>
  <c r="N63" i="3" l="1"/>
  <c r="M63" i="3" s="1"/>
  <c r="O63" i="3" s="1"/>
  <c r="E61" i="3"/>
  <c r="G61" i="3" s="1"/>
  <c r="F62" i="3" s="1"/>
  <c r="N64" i="3" l="1"/>
  <c r="M64" i="3" s="1"/>
  <c r="O64" i="3" s="1"/>
  <c r="E62" i="3"/>
  <c r="G62" i="3" s="1"/>
  <c r="F63" i="3" s="1"/>
  <c r="N65" i="3" l="1"/>
  <c r="M65" i="3" s="1"/>
  <c r="O65" i="3" s="1"/>
  <c r="E63" i="3"/>
  <c r="G63" i="3" s="1"/>
  <c r="F64" i="3" s="1"/>
  <c r="N66" i="3" l="1"/>
  <c r="M66" i="3" s="1"/>
  <c r="O66" i="3"/>
  <c r="E64" i="3"/>
  <c r="G64" i="3" s="1"/>
  <c r="F65" i="3" s="1"/>
  <c r="N67" i="3" l="1"/>
  <c r="M67" i="3" s="1"/>
  <c r="O67" i="3" s="1"/>
  <c r="E65" i="3"/>
  <c r="G65" i="3" s="1"/>
  <c r="F66" i="3" s="1"/>
  <c r="N68" i="3" l="1"/>
  <c r="M68" i="3" s="1"/>
  <c r="O68" i="3" s="1"/>
  <c r="E66" i="3"/>
  <c r="G66" i="3" s="1"/>
  <c r="F67" i="3" s="1"/>
  <c r="N69" i="3" l="1"/>
  <c r="M69" i="3" s="1"/>
  <c r="O69" i="3" s="1"/>
  <c r="E67" i="3"/>
  <c r="G67" i="3" s="1"/>
  <c r="F68" i="3" s="1"/>
  <c r="N70" i="3" l="1"/>
  <c r="M70" i="3" s="1"/>
  <c r="O70" i="3" s="1"/>
  <c r="E68" i="3"/>
  <c r="G68" i="3" s="1"/>
  <c r="F69" i="3" s="1"/>
  <c r="N71" i="3" l="1"/>
  <c r="M71" i="3" s="1"/>
  <c r="O71" i="3" s="1"/>
  <c r="E69" i="3"/>
  <c r="G69" i="3" s="1"/>
  <c r="F70" i="3" s="1"/>
  <c r="N72" i="3" l="1"/>
  <c r="M72" i="3" s="1"/>
  <c r="O72" i="3"/>
  <c r="E70" i="3"/>
  <c r="G70" i="3" s="1"/>
  <c r="F71" i="3" s="1"/>
  <c r="N73" i="3" l="1"/>
  <c r="M73" i="3" s="1"/>
  <c r="O73" i="3" s="1"/>
  <c r="E71" i="3"/>
  <c r="G71" i="3" s="1"/>
  <c r="F72" i="3" s="1"/>
  <c r="N74" i="3" l="1"/>
  <c r="M74" i="3" s="1"/>
  <c r="O74" i="3" s="1"/>
  <c r="E72" i="3"/>
  <c r="G72" i="3" s="1"/>
  <c r="F73" i="3" s="1"/>
  <c r="N75" i="3" l="1"/>
  <c r="M75" i="3" s="1"/>
  <c r="O75" i="3" s="1"/>
  <c r="E73" i="3"/>
  <c r="G73" i="3" s="1"/>
  <c r="F74" i="3" s="1"/>
  <c r="N76" i="3" l="1"/>
  <c r="M76" i="3" s="1"/>
  <c r="O76" i="3"/>
  <c r="E74" i="3"/>
  <c r="G74" i="3" s="1"/>
  <c r="F75" i="3" s="1"/>
  <c r="N77" i="3" l="1"/>
  <c r="M77" i="3" s="1"/>
  <c r="O77" i="3" s="1"/>
  <c r="E75" i="3"/>
  <c r="G75" i="3" s="1"/>
  <c r="F76" i="3" s="1"/>
  <c r="N78" i="3" l="1"/>
  <c r="M78" i="3" s="1"/>
  <c r="O78" i="3" s="1"/>
  <c r="E76" i="3"/>
  <c r="G76" i="3" s="1"/>
  <c r="F77" i="3" s="1"/>
  <c r="N79" i="3" l="1"/>
  <c r="M79" i="3" s="1"/>
  <c r="O79" i="3" s="1"/>
  <c r="E77" i="3"/>
  <c r="G77" i="3" s="1"/>
  <c r="F78" i="3" s="1"/>
  <c r="N80" i="3" l="1"/>
  <c r="M80" i="3" s="1"/>
  <c r="O80" i="3" s="1"/>
  <c r="E78" i="3"/>
  <c r="G78" i="3" s="1"/>
  <c r="F79" i="3" s="1"/>
  <c r="N81" i="3" l="1"/>
  <c r="M81" i="3" s="1"/>
  <c r="O81" i="3" s="1"/>
  <c r="E79" i="3"/>
  <c r="G79" i="3" s="1"/>
  <c r="F80" i="3" s="1"/>
  <c r="N82" i="3" l="1"/>
  <c r="M82" i="3" s="1"/>
  <c r="O82" i="3" s="1"/>
  <c r="E80" i="3"/>
  <c r="G80" i="3" s="1"/>
  <c r="F81" i="3" s="1"/>
  <c r="N83" i="3" l="1"/>
  <c r="M83" i="3" s="1"/>
  <c r="O83" i="3" s="1"/>
  <c r="N84" i="3" l="1"/>
  <c r="M84" i="3" s="1"/>
  <c r="O84" i="3" s="1"/>
  <c r="E81" i="3"/>
  <c r="N85" i="3" l="1"/>
  <c r="M85" i="3" s="1"/>
  <c r="O85" i="3" s="1"/>
  <c r="G81" i="3"/>
  <c r="N86" i="3" l="1"/>
  <c r="M86" i="3" s="1"/>
  <c r="O86" i="3" s="1"/>
  <c r="F82" i="3"/>
  <c r="E82" i="3" s="1"/>
  <c r="G82" i="3" s="1"/>
  <c r="N87" i="3" l="1"/>
  <c r="M87" i="3" s="1"/>
  <c r="O87" i="3" s="1"/>
  <c r="F83" i="3"/>
  <c r="E83" i="3" s="1"/>
  <c r="G83" i="3" s="1"/>
  <c r="F84" i="3" s="1"/>
  <c r="E84" i="3" s="1"/>
  <c r="G84" i="3" s="1"/>
  <c r="N88" i="3" l="1"/>
  <c r="M88" i="3" s="1"/>
  <c r="O88" i="3" s="1"/>
  <c r="F85" i="3"/>
  <c r="E85" i="3" s="1"/>
  <c r="G85" i="3"/>
  <c r="N89" i="3" l="1"/>
  <c r="M89" i="3" s="1"/>
  <c r="O89" i="3" s="1"/>
  <c r="F86" i="3"/>
  <c r="E86" i="3" s="1"/>
  <c r="G86" i="3" s="1"/>
  <c r="F87" i="3" s="1"/>
  <c r="E87" i="3" s="1"/>
  <c r="G87" i="3" s="1"/>
  <c r="N90" i="3" l="1"/>
  <c r="M90" i="3" s="1"/>
  <c r="O90" i="3" s="1"/>
  <c r="F88" i="3"/>
  <c r="E88" i="3" s="1"/>
  <c r="G88" i="3"/>
  <c r="N91" i="3" l="1"/>
  <c r="M91" i="3" s="1"/>
  <c r="O91" i="3" s="1"/>
  <c r="F89" i="3"/>
  <c r="E89" i="3" s="1"/>
  <c r="G89" i="3" s="1"/>
  <c r="F90" i="3" s="1"/>
  <c r="E90" i="3" s="1"/>
  <c r="G90" i="3" s="1"/>
  <c r="F91" i="3" s="1"/>
  <c r="E91" i="3" s="1"/>
  <c r="G91" i="3" s="1"/>
  <c r="F92" i="3" s="1"/>
  <c r="E92" i="3" s="1"/>
  <c r="G92" i="3" s="1"/>
  <c r="F93" i="3" s="1"/>
  <c r="E93" i="3" s="1"/>
  <c r="G93" i="3" s="1"/>
  <c r="N92" i="3" l="1"/>
  <c r="M92" i="3" s="1"/>
  <c r="O92" i="3" s="1"/>
  <c r="F94" i="3"/>
  <c r="E94" i="3" s="1"/>
  <c r="G94" i="3"/>
  <c r="F95" i="3" s="1"/>
  <c r="E95" i="3" s="1"/>
  <c r="G95" i="3" s="1"/>
  <c r="N93" i="3" l="1"/>
  <c r="M93" i="3" s="1"/>
  <c r="O93" i="3" s="1"/>
  <c r="F96" i="3"/>
  <c r="E96" i="3" s="1"/>
  <c r="G96" i="3" s="1"/>
  <c r="N94" i="3" l="1"/>
  <c r="M94" i="3" s="1"/>
  <c r="O94" i="3" s="1"/>
  <c r="F97" i="3"/>
  <c r="E97" i="3" s="1"/>
  <c r="G97" i="3"/>
  <c r="F98" i="3" s="1"/>
  <c r="E98" i="3" s="1"/>
  <c r="G98" i="3" s="1"/>
  <c r="F99" i="3" s="1"/>
  <c r="N95" i="3" l="1"/>
  <c r="M95" i="3" s="1"/>
  <c r="O95" i="3" s="1"/>
  <c r="E99" i="3"/>
  <c r="F100" i="3"/>
  <c r="N96" i="3" l="1"/>
  <c r="M96" i="3" s="1"/>
  <c r="O96" i="3"/>
  <c r="G99" i="3"/>
  <c r="E100" i="3"/>
  <c r="F16" i="3" s="1"/>
  <c r="N97" i="3" l="1"/>
  <c r="M97" i="3" s="1"/>
  <c r="O97" i="3" s="1"/>
  <c r="N98" i="3" l="1"/>
  <c r="M98" i="3" s="1"/>
  <c r="O98" i="3" s="1"/>
  <c r="N99" i="3" l="1"/>
  <c r="M99" i="3" s="1"/>
  <c r="O99" i="3" s="1"/>
  <c r="N100" i="3" l="1"/>
  <c r="M100" i="3" s="1"/>
  <c r="O100" i="3" s="1"/>
  <c r="N101" i="3" l="1"/>
  <c r="M101" i="3" s="1"/>
  <c r="O101" i="3" s="1"/>
  <c r="N102" i="3" l="1"/>
  <c r="M102" i="3" s="1"/>
  <c r="O102" i="3" s="1"/>
  <c r="N103" i="3" l="1"/>
  <c r="M103" i="3" l="1"/>
  <c r="N104" i="3"/>
  <c r="M104" i="3" l="1"/>
  <c r="N16" i="3" s="1"/>
  <c r="N19" i="3" s="1"/>
  <c r="O103" i="3"/>
</calcChain>
</file>

<file path=xl/sharedStrings.xml><?xml version="1.0" encoding="utf-8"?>
<sst xmlns="http://schemas.openxmlformats.org/spreadsheetml/2006/main" count="54" uniqueCount="36">
  <si>
    <t>NO. OF PAYMENTS</t>
  </si>
  <si>
    <t>DATE</t>
  </si>
  <si>
    <t>PAYMENT</t>
  </si>
  <si>
    <t>PRINCIPAL</t>
  </si>
  <si>
    <t>INTEREST</t>
  </si>
  <si>
    <t>BALANCE</t>
  </si>
  <si>
    <t>TOTAL</t>
  </si>
  <si>
    <t>TOTAL COST OF BORROWING</t>
  </si>
  <si>
    <t>Purchase Value</t>
  </si>
  <si>
    <t>HST</t>
  </si>
  <si>
    <t>Total Car purchase Value</t>
  </si>
  <si>
    <t>Downpayment (20%)</t>
  </si>
  <si>
    <t>Term</t>
  </si>
  <si>
    <t>Bi-weekly payments</t>
  </si>
  <si>
    <t>Car Value</t>
  </si>
  <si>
    <t>Annual Rate</t>
  </si>
  <si>
    <t>Opening Balance</t>
  </si>
  <si>
    <t>Monthly Blended Payment</t>
  </si>
  <si>
    <t>Car Financed Value</t>
  </si>
  <si>
    <t xml:space="preserve">Lease purchasing Value </t>
  </si>
  <si>
    <t>Leased Amount</t>
  </si>
  <si>
    <t>Final Leased Amount</t>
  </si>
  <si>
    <t>Biweekly payments</t>
  </si>
  <si>
    <t>Finance</t>
  </si>
  <si>
    <t>Lease</t>
  </si>
  <si>
    <t>Diff.</t>
  </si>
  <si>
    <t>Total Amount you will Save</t>
  </si>
  <si>
    <t>Annual Interest (I am taking the Average)</t>
  </si>
  <si>
    <t>Term (3 Years same as lease term)</t>
  </si>
  <si>
    <t>Invest Monthly in S&amp;P 500 ETF (268.41*2)</t>
  </si>
  <si>
    <t xml:space="preserve">Take Lease purchasing value </t>
  </si>
  <si>
    <t>Delta</t>
  </si>
  <si>
    <t>FINANCE</t>
  </si>
  <si>
    <t>LEASE</t>
  </si>
  <si>
    <t>Amount saved on top of Lease Purc. Value</t>
  </si>
  <si>
    <t xml:space="preserve">QUICK TIP: Use TFSA to save up your Lease purchasing value so that there are no tax implications down the road.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</si>
</sst>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6" borderId="2" applyNumberFormat="0" applyFont="0" applyAlignment="0" applyProtection="0"/>
  </cellStyleXfs>
  <cellXfs count="37">
    <xf numFmtId="0" fontId="0" fillId="0" borderId="0" xfId="0"/>
    <xf numFmtId="164" fontId="0" fillId="0" borderId="0" xfId="1" applyFont="1"/>
    <xf numFmtId="164" fontId="0" fillId="0" borderId="0" xfId="0" applyNumberFormat="1"/>
    <xf numFmtId="0" fontId="2" fillId="0" borderId="0" xfId="0" applyFont="1"/>
    <xf numFmtId="164" fontId="2" fillId="0" borderId="0" xfId="1" applyFont="1" applyFill="1" applyBorder="1"/>
    <xf numFmtId="44" fontId="0" fillId="0" borderId="0" xfId="0" applyNumberFormat="1"/>
    <xf numFmtId="15" fontId="2" fillId="0" borderId="0" xfId="0" applyNumberFormat="1" applyFont="1"/>
    <xf numFmtId="164" fontId="0" fillId="0" borderId="0" xfId="1" applyFont="1" applyFill="1" applyBorder="1"/>
    <xf numFmtId="164" fontId="0" fillId="4" borderId="0" xfId="1" applyFont="1" applyFill="1"/>
    <xf numFmtId="1" fontId="0" fillId="4" borderId="0" xfId="1" applyNumberFormat="1" applyFont="1" applyFill="1"/>
    <xf numFmtId="0" fontId="2" fillId="5" borderId="0" xfId="0" applyFont="1" applyFill="1"/>
    <xf numFmtId="8" fontId="2" fillId="5" borderId="0" xfId="0" applyNumberFormat="1" applyFont="1" applyFill="1"/>
    <xf numFmtId="0" fontId="2" fillId="0" borderId="1" xfId="0" applyFont="1" applyBorder="1"/>
    <xf numFmtId="0" fontId="2" fillId="5" borderId="1" xfId="0" applyFont="1" applyFill="1" applyBorder="1"/>
    <xf numFmtId="0" fontId="0" fillId="5" borderId="1" xfId="0" applyFill="1" applyBorder="1"/>
    <xf numFmtId="164" fontId="2" fillId="5" borderId="1" xfId="0" applyNumberFormat="1" applyFont="1" applyFill="1" applyBorder="1"/>
    <xf numFmtId="0" fontId="4" fillId="7" borderId="0" xfId="0" applyFont="1" applyFill="1"/>
    <xf numFmtId="164" fontId="4" fillId="7" borderId="0" xfId="1" applyFont="1" applyFill="1"/>
    <xf numFmtId="164" fontId="2" fillId="0" borderId="1" xfId="1" applyFont="1" applyBorder="1"/>
    <xf numFmtId="164" fontId="2" fillId="0" borderId="1" xfId="1" applyFont="1" applyFill="1" applyBorder="1"/>
    <xf numFmtId="0" fontId="4" fillId="5" borderId="1" xfId="0" applyFont="1" applyFill="1" applyBorder="1"/>
    <xf numFmtId="164" fontId="4" fillId="5" borderId="1" xfId="1" applyFont="1" applyFill="1" applyBorder="1"/>
    <xf numFmtId="0" fontId="3" fillId="5" borderId="1" xfId="0" applyFont="1" applyFill="1" applyBorder="1"/>
    <xf numFmtId="164" fontId="3" fillId="5" borderId="1" xfId="1" applyFont="1" applyFill="1" applyBorder="1"/>
    <xf numFmtId="0" fontId="3" fillId="2" borderId="1" xfId="0" applyFont="1" applyFill="1" applyBorder="1"/>
    <xf numFmtId="164" fontId="3" fillId="2" borderId="1" xfId="1" applyFont="1" applyFill="1" applyBorder="1"/>
    <xf numFmtId="10" fontId="0" fillId="4" borderId="0" xfId="2" applyNumberFormat="1" applyFont="1" applyFill="1"/>
    <xf numFmtId="1" fontId="0" fillId="0" borderId="0" xfId="1" applyNumberFormat="1" applyFont="1"/>
    <xf numFmtId="0" fontId="2" fillId="4" borderId="0" xfId="0" applyFont="1" applyFill="1"/>
    <xf numFmtId="44" fontId="2" fillId="4" borderId="0" xfId="0" applyNumberFormat="1" applyFont="1" applyFill="1"/>
    <xf numFmtId="10" fontId="0" fillId="0" borderId="0" xfId="2" applyNumberFormat="1" applyFont="1"/>
    <xf numFmtId="0" fontId="3" fillId="3" borderId="0" xfId="0" applyFont="1" applyFill="1"/>
    <xf numFmtId="44" fontId="3" fillId="3" borderId="0" xfId="0" applyNumberFormat="1" applyFont="1" applyFill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6" borderId="2" xfId="3" applyFont="1" applyAlignment="1">
      <alignment horizontal="center" vertical="center" wrapText="1"/>
    </xf>
  </cellXfs>
  <cellStyles count="4">
    <cellStyle name="Currency" xfId="1" builtinId="4"/>
    <cellStyle name="Normal" xfId="0" builtinId="0"/>
    <cellStyle name="Note" xfId="3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AC86-5852-484D-9AAD-6DB9DBB7417F}">
  <dimension ref="A1:O109"/>
  <sheetViews>
    <sheetView showGridLines="0" tabSelected="1" workbookViewId="0">
      <pane ySplit="3" topLeftCell="A4" activePane="bottomLeft" state="frozen"/>
      <selection pane="bottomLeft" activeCell="E9" sqref="E9"/>
    </sheetView>
  </sheetViews>
  <sheetFormatPr baseColWidth="10" defaultRowHeight="15" x14ac:dyDescent="0.2"/>
  <cols>
    <col min="1" max="1" width="2.6640625" customWidth="1"/>
    <col min="2" max="2" width="27.1640625" customWidth="1"/>
    <col min="3" max="3" width="17.1640625" customWidth="1"/>
    <col min="4" max="4" width="16.5" style="1" customWidth="1"/>
    <col min="5" max="5" width="26.1640625" bestFit="1" customWidth="1"/>
    <col min="6" max="6" width="11.5" bestFit="1" customWidth="1"/>
    <col min="7" max="7" width="11.1640625" bestFit="1" customWidth="1"/>
    <col min="8" max="8" width="6" customWidth="1"/>
    <col min="9" max="9" width="5" customWidth="1"/>
    <col min="10" max="10" width="22.1640625" bestFit="1" customWidth="1"/>
    <col min="11" max="11" width="14.83203125" customWidth="1"/>
    <col min="12" max="12" width="16.1640625" customWidth="1"/>
    <col min="13" max="13" width="26.1640625" bestFit="1" customWidth="1"/>
    <col min="14" max="14" width="12" bestFit="1" customWidth="1"/>
    <col min="15" max="15" width="11.1640625" bestFit="1" customWidth="1"/>
  </cols>
  <sheetData>
    <row r="1" spans="1:15" x14ac:dyDescent="0.2">
      <c r="A1" s="33" t="s">
        <v>32</v>
      </c>
      <c r="B1" s="33"/>
      <c r="C1" s="33"/>
      <c r="D1" s="33"/>
      <c r="E1" s="33"/>
      <c r="F1" s="33"/>
      <c r="G1" s="33"/>
      <c r="I1" s="33" t="s">
        <v>33</v>
      </c>
      <c r="J1" s="33"/>
      <c r="K1" s="33"/>
      <c r="L1" s="33"/>
      <c r="M1" s="33"/>
      <c r="N1" s="33"/>
      <c r="O1" s="33"/>
    </row>
    <row r="2" spans="1:15" x14ac:dyDescent="0.2">
      <c r="A2" s="34"/>
      <c r="B2" s="34"/>
      <c r="C2" s="34"/>
      <c r="D2" s="34"/>
      <c r="E2" s="34"/>
      <c r="F2" s="34"/>
      <c r="G2" s="34"/>
      <c r="I2" s="34"/>
      <c r="J2" s="34"/>
      <c r="K2" s="34"/>
      <c r="L2" s="34"/>
      <c r="M2" s="34"/>
      <c r="N2" s="34"/>
      <c r="O2" s="34"/>
    </row>
    <row r="3" spans="1:15" ht="16" thickBot="1" x14ac:dyDescent="0.25">
      <c r="A3" s="35"/>
      <c r="B3" s="35"/>
      <c r="C3" s="35"/>
      <c r="D3" s="35"/>
      <c r="E3" s="35"/>
      <c r="F3" s="35"/>
      <c r="G3" s="35"/>
      <c r="I3" s="35"/>
      <c r="J3" s="35"/>
      <c r="K3" s="35"/>
      <c r="L3" s="35"/>
      <c r="M3" s="35"/>
      <c r="N3" s="35"/>
      <c r="O3" s="35"/>
    </row>
    <row r="5" spans="1:15" x14ac:dyDescent="0.2">
      <c r="A5" t="s">
        <v>14</v>
      </c>
      <c r="C5" s="1"/>
      <c r="D5"/>
      <c r="I5" t="s">
        <v>14</v>
      </c>
      <c r="K5" s="1"/>
    </row>
    <row r="6" spans="1:15" x14ac:dyDescent="0.2">
      <c r="B6" t="s">
        <v>8</v>
      </c>
      <c r="C6" s="8">
        <v>34000</v>
      </c>
      <c r="D6"/>
      <c r="J6" t="s">
        <v>8</v>
      </c>
      <c r="K6" s="8">
        <v>34000</v>
      </c>
    </row>
    <row r="7" spans="1:15" x14ac:dyDescent="0.2">
      <c r="B7" t="s">
        <v>9</v>
      </c>
      <c r="C7" s="1">
        <f>C6*0.13</f>
        <v>4420</v>
      </c>
      <c r="D7"/>
      <c r="J7" t="s">
        <v>9</v>
      </c>
      <c r="K7" s="1">
        <f>K6*0.13</f>
        <v>4420</v>
      </c>
    </row>
    <row r="8" spans="1:15" ht="16" thickBot="1" x14ac:dyDescent="0.25">
      <c r="B8" s="12" t="s">
        <v>10</v>
      </c>
      <c r="C8" s="18">
        <f>C6+C7</f>
        <v>38420</v>
      </c>
      <c r="D8"/>
      <c r="J8" s="12" t="s">
        <v>10</v>
      </c>
      <c r="K8" s="18">
        <f>K6+K7</f>
        <v>38420</v>
      </c>
    </row>
    <row r="9" spans="1:15" x14ac:dyDescent="0.2">
      <c r="B9" s="1"/>
      <c r="C9" s="1"/>
      <c r="D9"/>
      <c r="J9" s="1"/>
      <c r="K9" s="1"/>
    </row>
    <row r="10" spans="1:15" x14ac:dyDescent="0.2">
      <c r="B10" t="s">
        <v>11</v>
      </c>
      <c r="C10" s="1">
        <f>C8*0.2</f>
        <v>7684</v>
      </c>
      <c r="D10"/>
      <c r="J10" t="s">
        <v>19</v>
      </c>
      <c r="K10" s="1">
        <v>19000</v>
      </c>
    </row>
    <row r="11" spans="1:15" x14ac:dyDescent="0.2">
      <c r="C11" s="1"/>
      <c r="D11"/>
      <c r="K11" s="1"/>
    </row>
    <row r="12" spans="1:15" ht="20" thickBot="1" x14ac:dyDescent="0.3">
      <c r="A12" s="24" t="s">
        <v>18</v>
      </c>
      <c r="B12" s="24"/>
      <c r="C12" s="25">
        <f>C8-C10</f>
        <v>30736</v>
      </c>
      <c r="D12"/>
      <c r="J12" s="12" t="s">
        <v>20</v>
      </c>
      <c r="K12" s="19">
        <f>K8-K10</f>
        <v>19420</v>
      </c>
    </row>
    <row r="13" spans="1:15" x14ac:dyDescent="0.2">
      <c r="C13" s="1"/>
      <c r="D13"/>
      <c r="K13" s="1"/>
    </row>
    <row r="14" spans="1:15" x14ac:dyDescent="0.2">
      <c r="B14" t="s">
        <v>12</v>
      </c>
      <c r="C14" s="9">
        <f>26*3</f>
        <v>78</v>
      </c>
      <c r="D14" t="s">
        <v>13</v>
      </c>
      <c r="J14" t="s">
        <v>11</v>
      </c>
      <c r="K14" s="1">
        <f>K8*0.2</f>
        <v>7684</v>
      </c>
    </row>
    <row r="15" spans="1:15" x14ac:dyDescent="0.2">
      <c r="K15" s="1"/>
    </row>
    <row r="16" spans="1:15" ht="20" thickBot="1" x14ac:dyDescent="0.3">
      <c r="B16" t="s">
        <v>15</v>
      </c>
      <c r="C16" s="26">
        <v>6.5000000000000002E-2</v>
      </c>
      <c r="D16"/>
      <c r="E16" s="16" t="s">
        <v>7</v>
      </c>
      <c r="F16" s="17">
        <f>E100+F100+C10</f>
        <v>41552.375733178305</v>
      </c>
      <c r="I16" s="22" t="s">
        <v>21</v>
      </c>
      <c r="J16" s="22"/>
      <c r="K16" s="23">
        <f>K12-K14</f>
        <v>11736</v>
      </c>
      <c r="M16" s="16" t="s">
        <v>7</v>
      </c>
      <c r="N16" s="17">
        <f>M104+N104+K14+K10</f>
        <v>39616.042478025134</v>
      </c>
    </row>
    <row r="17" spans="2:15" x14ac:dyDescent="0.2">
      <c r="K17" s="1"/>
    </row>
    <row r="18" spans="2:15" x14ac:dyDescent="0.2">
      <c r="B18" s="10" t="s">
        <v>17</v>
      </c>
      <c r="C18" s="11">
        <f>PMT(C16/26,C14,C12)</f>
        <v>-434.20994529715767</v>
      </c>
      <c r="J18" t="s">
        <v>12</v>
      </c>
      <c r="K18" s="9">
        <f>26*3</f>
        <v>78</v>
      </c>
      <c r="L18" t="s">
        <v>13</v>
      </c>
      <c r="N18" s="2"/>
    </row>
    <row r="19" spans="2:15" ht="19" x14ac:dyDescent="0.25">
      <c r="L19" s="1"/>
      <c r="M19" s="31" t="s">
        <v>31</v>
      </c>
      <c r="N19" s="32">
        <f>F16-N16</f>
        <v>1936.3332551531712</v>
      </c>
    </row>
    <row r="20" spans="2:15" ht="16" thickBot="1" x14ac:dyDescent="0.25">
      <c r="B20" s="12" t="s">
        <v>1</v>
      </c>
      <c r="C20" s="12" t="s">
        <v>0</v>
      </c>
      <c r="D20" s="12" t="s">
        <v>2</v>
      </c>
      <c r="E20" s="12" t="s">
        <v>3</v>
      </c>
      <c r="F20" s="12" t="s">
        <v>4</v>
      </c>
      <c r="G20" s="12" t="s">
        <v>5</v>
      </c>
      <c r="J20" t="s">
        <v>15</v>
      </c>
      <c r="K20" s="26">
        <v>6.5000000000000002E-2</v>
      </c>
    </row>
    <row r="21" spans="2:15" x14ac:dyDescent="0.2">
      <c r="B21" s="6">
        <v>45658</v>
      </c>
      <c r="C21" s="4" t="s">
        <v>16</v>
      </c>
      <c r="D21" s="7">
        <v>0</v>
      </c>
      <c r="F21" s="4"/>
      <c r="G21" s="4">
        <f>C12</f>
        <v>30736</v>
      </c>
      <c r="L21" s="1"/>
    </row>
    <row r="22" spans="2:15" x14ac:dyDescent="0.2">
      <c r="B22" s="6">
        <v>45672</v>
      </c>
      <c r="C22" s="3">
        <v>1</v>
      </c>
      <c r="D22" s="4">
        <f>-$C$18</f>
        <v>434.20994529715767</v>
      </c>
      <c r="E22" s="4">
        <f>D22-F22</f>
        <v>357.36994529715764</v>
      </c>
      <c r="F22" s="4">
        <f>(G21*0.065)/26</f>
        <v>76.84</v>
      </c>
      <c r="G22" s="4">
        <f>G21-E22</f>
        <v>30378.630054702844</v>
      </c>
      <c r="J22" s="10" t="s">
        <v>17</v>
      </c>
      <c r="K22" s="11">
        <f>PMT(K20/26,K18,K16)</f>
        <v>-165.7954163849376</v>
      </c>
      <c r="L22" s="1"/>
    </row>
    <row r="23" spans="2:15" x14ac:dyDescent="0.2">
      <c r="B23" s="6">
        <v>45686</v>
      </c>
      <c r="C23" s="3">
        <v>2</v>
      </c>
      <c r="D23" s="4">
        <f t="shared" ref="D23:D86" si="0">-$C$18</f>
        <v>434.20994529715767</v>
      </c>
      <c r="E23" s="4">
        <f>D23-F23</f>
        <v>358.26337016040054</v>
      </c>
      <c r="F23" s="4">
        <f t="shared" ref="F23:F86" si="1">(G22*0.065)/26</f>
        <v>75.946575136757119</v>
      </c>
      <c r="G23" s="4">
        <f>G22-E23</f>
        <v>30020.366684542445</v>
      </c>
      <c r="L23" s="1"/>
    </row>
    <row r="24" spans="2:15" ht="16" thickBot="1" x14ac:dyDescent="0.25">
      <c r="B24" s="6">
        <v>45700</v>
      </c>
      <c r="C24" s="3">
        <v>3</v>
      </c>
      <c r="D24" s="4">
        <f t="shared" si="0"/>
        <v>434.20994529715767</v>
      </c>
      <c r="E24" s="4">
        <f>D24-F24</f>
        <v>359.15902858580159</v>
      </c>
      <c r="F24" s="4">
        <f t="shared" si="1"/>
        <v>75.050916711356109</v>
      </c>
      <c r="G24" s="4">
        <f>G23-E24</f>
        <v>29661.207655956645</v>
      </c>
      <c r="J24" s="12" t="s">
        <v>1</v>
      </c>
      <c r="K24" s="12" t="s">
        <v>0</v>
      </c>
      <c r="L24" s="12" t="s">
        <v>2</v>
      </c>
      <c r="M24" s="12" t="s">
        <v>3</v>
      </c>
      <c r="N24" s="12" t="s">
        <v>4</v>
      </c>
      <c r="O24" s="12" t="s">
        <v>5</v>
      </c>
    </row>
    <row r="25" spans="2:15" x14ac:dyDescent="0.2">
      <c r="B25" s="6">
        <v>45714</v>
      </c>
      <c r="C25" s="3">
        <v>4</v>
      </c>
      <c r="D25" s="4">
        <f t="shared" si="0"/>
        <v>434.20994529715767</v>
      </c>
      <c r="E25" s="4">
        <f>D25-F25</f>
        <v>360.05692615726605</v>
      </c>
      <c r="F25" s="4">
        <f t="shared" si="1"/>
        <v>74.153019139891612</v>
      </c>
      <c r="G25" s="4">
        <f>G24-E25</f>
        <v>29301.150729799378</v>
      </c>
      <c r="J25" s="6">
        <v>45658</v>
      </c>
      <c r="K25" s="4" t="s">
        <v>16</v>
      </c>
      <c r="L25" s="7">
        <v>0</v>
      </c>
      <c r="N25" s="4"/>
      <c r="O25" s="4">
        <f>K16</f>
        <v>11736</v>
      </c>
    </row>
    <row r="26" spans="2:15" x14ac:dyDescent="0.2">
      <c r="B26" s="6">
        <v>45728</v>
      </c>
      <c r="C26" s="3">
        <v>5</v>
      </c>
      <c r="D26" s="4">
        <f t="shared" si="0"/>
        <v>434.20994529715767</v>
      </c>
      <c r="E26" s="4">
        <f>D26-F26</f>
        <v>360.95706847265922</v>
      </c>
      <c r="F26" s="4">
        <f t="shared" si="1"/>
        <v>73.252876824498443</v>
      </c>
      <c r="G26" s="4">
        <f>G25-E26</f>
        <v>28940.193661326717</v>
      </c>
      <c r="J26" s="6">
        <v>45672</v>
      </c>
      <c r="K26" s="3">
        <v>1</v>
      </c>
      <c r="L26" s="4">
        <f>-$K$22</f>
        <v>165.7954163849376</v>
      </c>
      <c r="M26" s="4">
        <f>L26-N26</f>
        <v>136.45541638493759</v>
      </c>
      <c r="N26" s="4">
        <f>(O25*0.065)/26</f>
        <v>29.34</v>
      </c>
      <c r="O26" s="4">
        <f t="shared" ref="O26:O57" si="2">O25-M26</f>
        <v>11599.544583615063</v>
      </c>
    </row>
    <row r="27" spans="2:15" x14ac:dyDescent="0.2">
      <c r="B27" s="6">
        <v>45742</v>
      </c>
      <c r="C27" s="3">
        <v>6</v>
      </c>
      <c r="D27" s="4">
        <f t="shared" si="0"/>
        <v>434.20994529715767</v>
      </c>
      <c r="E27" s="4">
        <f t="shared" ref="E27:E90" si="3">D27-F27</f>
        <v>361.85946114384092</v>
      </c>
      <c r="F27" s="4">
        <f t="shared" si="1"/>
        <v>72.350484153316785</v>
      </c>
      <c r="G27" s="4">
        <f t="shared" ref="G27:G90" si="4">G26-E27</f>
        <v>28578.334200182875</v>
      </c>
      <c r="J27" s="6">
        <v>45686</v>
      </c>
      <c r="K27" s="3">
        <v>2</v>
      </c>
      <c r="L27" s="4">
        <f t="shared" ref="L27:L90" si="5">-$K$22</f>
        <v>165.7954163849376</v>
      </c>
      <c r="M27" s="4">
        <f>L27-N27</f>
        <v>136.79655492589993</v>
      </c>
      <c r="N27" s="4">
        <f t="shared" ref="N27:N90" si="6">(O26*0.065)/26</f>
        <v>28.998861459037659</v>
      </c>
      <c r="O27" s="4">
        <f t="shared" si="2"/>
        <v>11462.748028689162</v>
      </c>
    </row>
    <row r="28" spans="2:15" x14ac:dyDescent="0.2">
      <c r="B28" s="6">
        <v>45756</v>
      </c>
      <c r="C28" s="3">
        <v>7</v>
      </c>
      <c r="D28" s="4">
        <f t="shared" si="0"/>
        <v>434.20994529715767</v>
      </c>
      <c r="E28" s="4">
        <f t="shared" si="3"/>
        <v>362.7641097967005</v>
      </c>
      <c r="F28" s="4">
        <f t="shared" si="1"/>
        <v>71.445835500457193</v>
      </c>
      <c r="G28" s="4">
        <f t="shared" si="4"/>
        <v>28215.570090386176</v>
      </c>
      <c r="J28" s="6">
        <v>45700</v>
      </c>
      <c r="K28" s="3">
        <v>3</v>
      </c>
      <c r="L28" s="4">
        <f t="shared" si="5"/>
        <v>165.7954163849376</v>
      </c>
      <c r="M28" s="4">
        <f>L28-N28</f>
        <v>137.1385463132147</v>
      </c>
      <c r="N28" s="4">
        <f t="shared" si="6"/>
        <v>28.656870071722906</v>
      </c>
      <c r="O28" s="4">
        <f t="shared" si="2"/>
        <v>11325.609482375947</v>
      </c>
    </row>
    <row r="29" spans="2:15" x14ac:dyDescent="0.2">
      <c r="B29" s="6">
        <v>45770</v>
      </c>
      <c r="C29" s="3">
        <v>8</v>
      </c>
      <c r="D29" s="4">
        <f t="shared" si="0"/>
        <v>434.20994529715767</v>
      </c>
      <c r="E29" s="4">
        <f t="shared" si="3"/>
        <v>363.67102007119223</v>
      </c>
      <c r="F29" s="4">
        <f t="shared" si="1"/>
        <v>70.538925225965443</v>
      </c>
      <c r="G29" s="4">
        <f t="shared" si="4"/>
        <v>27851.899070314983</v>
      </c>
      <c r="J29" s="6">
        <v>45714</v>
      </c>
      <c r="K29" s="3">
        <v>4</v>
      </c>
      <c r="L29" s="4">
        <f t="shared" si="5"/>
        <v>165.7954163849376</v>
      </c>
      <c r="M29" s="4">
        <f>L29-N29</f>
        <v>137.48139267899774</v>
      </c>
      <c r="N29" s="4">
        <f t="shared" si="6"/>
        <v>28.314023705939867</v>
      </c>
      <c r="O29" s="4">
        <f t="shared" si="2"/>
        <v>11188.128089696949</v>
      </c>
    </row>
    <row r="30" spans="2:15" x14ac:dyDescent="0.2">
      <c r="B30" s="6">
        <v>45784</v>
      </c>
      <c r="C30" s="3">
        <v>9</v>
      </c>
      <c r="D30" s="4">
        <f t="shared" si="0"/>
        <v>434.20994529715767</v>
      </c>
      <c r="E30" s="4">
        <f t="shared" si="3"/>
        <v>364.58019762137019</v>
      </c>
      <c r="F30" s="4">
        <f t="shared" si="1"/>
        <v>69.629747675787456</v>
      </c>
      <c r="G30" s="4">
        <f t="shared" si="4"/>
        <v>27487.318872693613</v>
      </c>
      <c r="J30" s="6">
        <v>45728</v>
      </c>
      <c r="K30" s="3">
        <v>5</v>
      </c>
      <c r="L30" s="4">
        <f t="shared" si="5"/>
        <v>165.7954163849376</v>
      </c>
      <c r="M30" s="4">
        <f>L30-N30</f>
        <v>137.82509616069521</v>
      </c>
      <c r="N30" s="4">
        <f t="shared" si="6"/>
        <v>27.970320224242375</v>
      </c>
      <c r="O30" s="4">
        <f t="shared" si="2"/>
        <v>11050.302993536254</v>
      </c>
    </row>
    <row r="31" spans="2:15" x14ac:dyDescent="0.2">
      <c r="B31" s="6">
        <v>45798</v>
      </c>
      <c r="C31" s="3">
        <v>10</v>
      </c>
      <c r="D31" s="4">
        <f t="shared" si="0"/>
        <v>434.20994529715767</v>
      </c>
      <c r="E31" s="4">
        <f t="shared" si="3"/>
        <v>365.49164811542363</v>
      </c>
      <c r="F31" s="4">
        <f t="shared" si="1"/>
        <v>68.71829718173403</v>
      </c>
      <c r="G31" s="4">
        <f t="shared" si="4"/>
        <v>27121.827224578188</v>
      </c>
      <c r="J31" s="6">
        <v>45742</v>
      </c>
      <c r="K31" s="3">
        <v>6</v>
      </c>
      <c r="L31" s="4">
        <f t="shared" si="5"/>
        <v>165.7954163849376</v>
      </c>
      <c r="M31" s="4">
        <f t="shared" ref="M31:M94" si="7">L31-N31</f>
        <v>138.16965890109697</v>
      </c>
      <c r="N31" s="4">
        <f t="shared" si="6"/>
        <v>27.625757483840633</v>
      </c>
      <c r="O31" s="4">
        <f t="shared" si="2"/>
        <v>10912.133334635157</v>
      </c>
    </row>
    <row r="32" spans="2:15" x14ac:dyDescent="0.2">
      <c r="B32" s="6">
        <v>45812</v>
      </c>
      <c r="C32" s="3">
        <v>11</v>
      </c>
      <c r="D32" s="4">
        <f t="shared" si="0"/>
        <v>434.20994529715767</v>
      </c>
      <c r="E32" s="4">
        <f t="shared" si="3"/>
        <v>366.40537723571219</v>
      </c>
      <c r="F32" s="4">
        <f t="shared" si="1"/>
        <v>67.804568061445465</v>
      </c>
      <c r="G32" s="4">
        <f t="shared" si="4"/>
        <v>26755.421847342477</v>
      </c>
      <c r="J32" s="6">
        <v>45756</v>
      </c>
      <c r="K32" s="3">
        <v>7</v>
      </c>
      <c r="L32" s="4">
        <f t="shared" si="5"/>
        <v>165.7954163849376</v>
      </c>
      <c r="M32" s="4">
        <f t="shared" si="7"/>
        <v>138.51508304834971</v>
      </c>
      <c r="N32" s="4">
        <f t="shared" si="6"/>
        <v>27.280333336587891</v>
      </c>
      <c r="O32" s="4">
        <f t="shared" si="2"/>
        <v>10773.618251586808</v>
      </c>
    </row>
    <row r="33" spans="2:15" x14ac:dyDescent="0.2">
      <c r="B33" s="6">
        <v>45826</v>
      </c>
      <c r="C33" s="3">
        <v>12</v>
      </c>
      <c r="D33" s="4">
        <f t="shared" si="0"/>
        <v>434.20994529715767</v>
      </c>
      <c r="E33" s="4">
        <f t="shared" si="3"/>
        <v>367.32139067880149</v>
      </c>
      <c r="F33" s="4">
        <f t="shared" si="1"/>
        <v>66.888554618356196</v>
      </c>
      <c r="G33" s="4">
        <f t="shared" si="4"/>
        <v>26388.100456663677</v>
      </c>
      <c r="J33" s="6">
        <v>45770</v>
      </c>
      <c r="K33" s="3">
        <v>8</v>
      </c>
      <c r="L33" s="4">
        <f t="shared" si="5"/>
        <v>165.7954163849376</v>
      </c>
      <c r="M33" s="4">
        <f t="shared" si="7"/>
        <v>138.86137075597057</v>
      </c>
      <c r="N33" s="4">
        <f t="shared" si="6"/>
        <v>26.93404562896702</v>
      </c>
      <c r="O33" s="4">
        <f t="shared" si="2"/>
        <v>10634.756880830837</v>
      </c>
    </row>
    <row r="34" spans="2:15" x14ac:dyDescent="0.2">
      <c r="B34" s="6">
        <v>45840</v>
      </c>
      <c r="C34" s="3">
        <v>13</v>
      </c>
      <c r="D34" s="4">
        <f t="shared" si="0"/>
        <v>434.20994529715767</v>
      </c>
      <c r="E34" s="4">
        <f t="shared" si="3"/>
        <v>368.23969415549846</v>
      </c>
      <c r="F34" s="4">
        <f t="shared" si="1"/>
        <v>65.97025114165919</v>
      </c>
      <c r="G34" s="4">
        <f t="shared" si="4"/>
        <v>26019.860762508179</v>
      </c>
      <c r="J34" s="6">
        <v>45784</v>
      </c>
      <c r="K34" s="3">
        <v>9</v>
      </c>
      <c r="L34" s="4">
        <f t="shared" si="5"/>
        <v>165.7954163849376</v>
      </c>
      <c r="M34" s="4">
        <f t="shared" si="7"/>
        <v>139.20852418286051</v>
      </c>
      <c r="N34" s="4">
        <f t="shared" si="6"/>
        <v>26.586892202077095</v>
      </c>
      <c r="O34" s="4">
        <f t="shared" si="2"/>
        <v>10495.548356647976</v>
      </c>
    </row>
    <row r="35" spans="2:15" x14ac:dyDescent="0.2">
      <c r="B35" s="6">
        <v>45854</v>
      </c>
      <c r="C35" s="3">
        <v>14</v>
      </c>
      <c r="D35" s="4">
        <f t="shared" si="0"/>
        <v>434.20994529715767</v>
      </c>
      <c r="E35" s="4">
        <f t="shared" si="3"/>
        <v>369.1602933908872</v>
      </c>
      <c r="F35" s="4">
        <f t="shared" si="1"/>
        <v>65.049651906270455</v>
      </c>
      <c r="G35" s="4">
        <f t="shared" si="4"/>
        <v>25650.700469117292</v>
      </c>
      <c r="J35" s="6">
        <v>45798</v>
      </c>
      <c r="K35" s="3">
        <v>10</v>
      </c>
      <c r="L35" s="4">
        <f t="shared" si="5"/>
        <v>165.7954163849376</v>
      </c>
      <c r="M35" s="4">
        <f t="shared" si="7"/>
        <v>139.55654549331766</v>
      </c>
      <c r="N35" s="4">
        <f t="shared" si="6"/>
        <v>26.238870891619943</v>
      </c>
      <c r="O35" s="4">
        <f t="shared" si="2"/>
        <v>10355.991811154658</v>
      </c>
    </row>
    <row r="36" spans="2:15" x14ac:dyDescent="0.2">
      <c r="B36" s="6">
        <v>45868</v>
      </c>
      <c r="C36" s="3">
        <v>15</v>
      </c>
      <c r="D36" s="4">
        <f t="shared" si="0"/>
        <v>434.20994529715767</v>
      </c>
      <c r="E36" s="4">
        <f t="shared" si="3"/>
        <v>370.08319412436447</v>
      </c>
      <c r="F36" s="4">
        <f t="shared" si="1"/>
        <v>64.126751172793234</v>
      </c>
      <c r="G36" s="4">
        <f t="shared" si="4"/>
        <v>25280.617274992928</v>
      </c>
      <c r="J36" s="6">
        <v>45812</v>
      </c>
      <c r="K36" s="3">
        <v>11</v>
      </c>
      <c r="L36" s="4">
        <f t="shared" si="5"/>
        <v>165.7954163849376</v>
      </c>
      <c r="M36" s="4">
        <f t="shared" si="7"/>
        <v>139.90543685705094</v>
      </c>
      <c r="N36" s="4">
        <f t="shared" si="6"/>
        <v>25.889979527886645</v>
      </c>
      <c r="O36" s="4">
        <f t="shared" si="2"/>
        <v>10216.086374297607</v>
      </c>
    </row>
    <row r="37" spans="2:15" x14ac:dyDescent="0.2">
      <c r="B37" s="6">
        <v>45882</v>
      </c>
      <c r="C37" s="3">
        <v>16</v>
      </c>
      <c r="D37" s="4">
        <f t="shared" si="0"/>
        <v>434.20994529715767</v>
      </c>
      <c r="E37" s="4">
        <f t="shared" si="3"/>
        <v>371.00840210967533</v>
      </c>
      <c r="F37" s="4">
        <f t="shared" si="1"/>
        <v>63.201543187482329</v>
      </c>
      <c r="G37" s="4">
        <f t="shared" si="4"/>
        <v>24909.608872883255</v>
      </c>
      <c r="J37" s="6">
        <v>45826</v>
      </c>
      <c r="K37" s="3">
        <v>12</v>
      </c>
      <c r="L37" s="4">
        <f t="shared" si="5"/>
        <v>165.7954163849376</v>
      </c>
      <c r="M37" s="4">
        <f t="shared" si="7"/>
        <v>140.25520044919358</v>
      </c>
      <c r="N37" s="4">
        <f t="shared" si="6"/>
        <v>25.540215935744019</v>
      </c>
      <c r="O37" s="4">
        <f t="shared" si="2"/>
        <v>10075.831173848414</v>
      </c>
    </row>
    <row r="38" spans="2:15" x14ac:dyDescent="0.2">
      <c r="B38" s="6">
        <v>45896</v>
      </c>
      <c r="C38" s="3">
        <v>17</v>
      </c>
      <c r="D38" s="4">
        <f t="shared" si="0"/>
        <v>434.20994529715767</v>
      </c>
      <c r="E38" s="4">
        <f t="shared" si="3"/>
        <v>371.93592311494956</v>
      </c>
      <c r="F38" s="4">
        <f t="shared" si="1"/>
        <v>62.274022182208142</v>
      </c>
      <c r="G38" s="4">
        <f t="shared" si="4"/>
        <v>24537.672949768305</v>
      </c>
      <c r="J38" s="6">
        <v>45840</v>
      </c>
      <c r="K38" s="3">
        <v>13</v>
      </c>
      <c r="L38" s="4">
        <f t="shared" si="5"/>
        <v>165.7954163849376</v>
      </c>
      <c r="M38" s="4">
        <f t="shared" si="7"/>
        <v>140.60583845031655</v>
      </c>
      <c r="N38" s="4">
        <f t="shared" si="6"/>
        <v>25.189577934621035</v>
      </c>
      <c r="O38" s="4">
        <f t="shared" si="2"/>
        <v>9935.2253353980977</v>
      </c>
    </row>
    <row r="39" spans="2:15" x14ac:dyDescent="0.2">
      <c r="B39" s="6">
        <v>45910</v>
      </c>
      <c r="C39" s="3">
        <v>18</v>
      </c>
      <c r="D39" s="4">
        <f t="shared" si="0"/>
        <v>434.20994529715767</v>
      </c>
      <c r="E39" s="4">
        <f t="shared" si="3"/>
        <v>372.86576292273691</v>
      </c>
      <c r="F39" s="4">
        <f t="shared" si="1"/>
        <v>61.344182374420761</v>
      </c>
      <c r="G39" s="4">
        <f t="shared" si="4"/>
        <v>24164.807186845566</v>
      </c>
      <c r="J39" s="6">
        <v>45854</v>
      </c>
      <c r="K39" s="3">
        <v>14</v>
      </c>
      <c r="L39" s="4">
        <f t="shared" si="5"/>
        <v>165.7954163849376</v>
      </c>
      <c r="M39" s="4">
        <f t="shared" si="7"/>
        <v>140.95735304644234</v>
      </c>
      <c r="N39" s="4">
        <f t="shared" si="6"/>
        <v>24.838063338495246</v>
      </c>
      <c r="O39" s="4">
        <f t="shared" si="2"/>
        <v>9794.2679823516555</v>
      </c>
    </row>
    <row r="40" spans="2:15" x14ac:dyDescent="0.2">
      <c r="B40" s="6">
        <v>45924</v>
      </c>
      <c r="C40" s="3">
        <v>19</v>
      </c>
      <c r="D40" s="4">
        <f t="shared" si="0"/>
        <v>434.20994529715767</v>
      </c>
      <c r="E40" s="4">
        <f t="shared" si="3"/>
        <v>373.79792733004376</v>
      </c>
      <c r="F40" s="4">
        <f t="shared" si="1"/>
        <v>60.412017967113918</v>
      </c>
      <c r="G40" s="4">
        <f t="shared" si="4"/>
        <v>23791.009259515522</v>
      </c>
      <c r="J40" s="6">
        <v>45868</v>
      </c>
      <c r="K40" s="3">
        <v>15</v>
      </c>
      <c r="L40" s="4">
        <f t="shared" si="5"/>
        <v>165.7954163849376</v>
      </c>
      <c r="M40" s="4">
        <f t="shared" si="7"/>
        <v>141.30974642905846</v>
      </c>
      <c r="N40" s="4">
        <f t="shared" si="6"/>
        <v>24.485669955879139</v>
      </c>
      <c r="O40" s="4">
        <f t="shared" si="2"/>
        <v>9652.9582359225969</v>
      </c>
    </row>
    <row r="41" spans="2:15" x14ac:dyDescent="0.2">
      <c r="B41" s="6">
        <v>45938</v>
      </c>
      <c r="C41" s="3">
        <v>20</v>
      </c>
      <c r="D41" s="4">
        <f t="shared" si="0"/>
        <v>434.20994529715767</v>
      </c>
      <c r="E41" s="4">
        <f t="shared" si="3"/>
        <v>374.73242214836887</v>
      </c>
      <c r="F41" s="4">
        <f t="shared" si="1"/>
        <v>59.477523148788805</v>
      </c>
      <c r="G41" s="4">
        <f t="shared" si="4"/>
        <v>23416.276837367153</v>
      </c>
      <c r="J41" s="6">
        <v>45882</v>
      </c>
      <c r="K41" s="3">
        <v>16</v>
      </c>
      <c r="L41" s="4">
        <f t="shared" si="5"/>
        <v>165.7954163849376</v>
      </c>
      <c r="M41" s="4">
        <f t="shared" si="7"/>
        <v>141.6630207951311</v>
      </c>
      <c r="N41" s="4">
        <f t="shared" si="6"/>
        <v>24.132395589806492</v>
      </c>
      <c r="O41" s="4">
        <f t="shared" si="2"/>
        <v>9511.2952151274658</v>
      </c>
    </row>
    <row r="42" spans="2:15" x14ac:dyDescent="0.2">
      <c r="B42" s="6">
        <v>45952</v>
      </c>
      <c r="C42" s="3">
        <v>21</v>
      </c>
      <c r="D42" s="4">
        <f t="shared" si="0"/>
        <v>434.20994529715767</v>
      </c>
      <c r="E42" s="4">
        <f t="shared" si="3"/>
        <v>375.6692532037398</v>
      </c>
      <c r="F42" s="4">
        <f t="shared" si="1"/>
        <v>58.540692093417881</v>
      </c>
      <c r="G42" s="4">
        <f t="shared" si="4"/>
        <v>23040.607584163412</v>
      </c>
      <c r="J42" s="6">
        <v>45896</v>
      </c>
      <c r="K42" s="3">
        <v>17</v>
      </c>
      <c r="L42" s="4">
        <f t="shared" si="5"/>
        <v>165.7954163849376</v>
      </c>
      <c r="M42" s="4">
        <f t="shared" si="7"/>
        <v>142.01717834711894</v>
      </c>
      <c r="N42" s="4">
        <f t="shared" si="6"/>
        <v>23.778238037818667</v>
      </c>
      <c r="O42" s="4">
        <f t="shared" si="2"/>
        <v>9369.2780367803462</v>
      </c>
    </row>
    <row r="43" spans="2:15" x14ac:dyDescent="0.2">
      <c r="B43" s="6">
        <v>45966</v>
      </c>
      <c r="C43" s="3">
        <v>22</v>
      </c>
      <c r="D43" s="4">
        <f t="shared" si="0"/>
        <v>434.20994529715767</v>
      </c>
      <c r="E43" s="4">
        <f t="shared" si="3"/>
        <v>376.60842633674912</v>
      </c>
      <c r="F43" s="4">
        <f t="shared" si="1"/>
        <v>57.601518960408534</v>
      </c>
      <c r="G43" s="4">
        <f t="shared" si="4"/>
        <v>22663.999157826664</v>
      </c>
      <c r="J43" s="6">
        <v>45910</v>
      </c>
      <c r="K43" s="3">
        <v>18</v>
      </c>
      <c r="L43" s="4">
        <f t="shared" si="5"/>
        <v>165.7954163849376</v>
      </c>
      <c r="M43" s="4">
        <f t="shared" si="7"/>
        <v>142.37222129298672</v>
      </c>
      <c r="N43" s="4">
        <f t="shared" si="6"/>
        <v>23.423195091950866</v>
      </c>
      <c r="O43" s="4">
        <f t="shared" si="2"/>
        <v>9226.9058154873601</v>
      </c>
    </row>
    <row r="44" spans="2:15" x14ac:dyDescent="0.2">
      <c r="B44" s="6">
        <v>45980</v>
      </c>
      <c r="C44" s="3">
        <v>23</v>
      </c>
      <c r="D44" s="4">
        <f t="shared" si="0"/>
        <v>434.20994529715767</v>
      </c>
      <c r="E44" s="4">
        <f t="shared" si="3"/>
        <v>377.54994740259099</v>
      </c>
      <c r="F44" s="4">
        <f t="shared" si="1"/>
        <v>56.659997894566658</v>
      </c>
      <c r="G44" s="4">
        <f t="shared" si="4"/>
        <v>22286.449210424071</v>
      </c>
      <c r="J44" s="6">
        <v>45924</v>
      </c>
      <c r="K44" s="3">
        <v>19</v>
      </c>
      <c r="L44" s="4">
        <f t="shared" si="5"/>
        <v>165.7954163849376</v>
      </c>
      <c r="M44" s="4">
        <f t="shared" si="7"/>
        <v>142.72815184621919</v>
      </c>
      <c r="N44" s="4">
        <f t="shared" si="6"/>
        <v>23.067264538718401</v>
      </c>
      <c r="O44" s="4">
        <f t="shared" si="2"/>
        <v>9084.1776636411414</v>
      </c>
    </row>
    <row r="45" spans="2:15" x14ac:dyDescent="0.2">
      <c r="B45" s="6">
        <v>45994</v>
      </c>
      <c r="C45" s="3">
        <v>24</v>
      </c>
      <c r="D45" s="4">
        <f t="shared" si="0"/>
        <v>434.20994529715767</v>
      </c>
      <c r="E45" s="4">
        <f t="shared" si="3"/>
        <v>378.49382227109749</v>
      </c>
      <c r="F45" s="4">
        <f t="shared" si="1"/>
        <v>55.716123026060174</v>
      </c>
      <c r="G45" s="4">
        <f t="shared" si="4"/>
        <v>21907.955388152972</v>
      </c>
      <c r="J45" s="6">
        <v>45938</v>
      </c>
      <c r="K45" s="3">
        <v>20</v>
      </c>
      <c r="L45" s="4">
        <f t="shared" si="5"/>
        <v>165.7954163849376</v>
      </c>
      <c r="M45" s="4">
        <f t="shared" si="7"/>
        <v>143.08497222583475</v>
      </c>
      <c r="N45" s="4">
        <f t="shared" si="6"/>
        <v>22.710444159102853</v>
      </c>
      <c r="O45" s="4">
        <f t="shared" si="2"/>
        <v>8941.092691415306</v>
      </c>
    </row>
    <row r="46" spans="2:15" x14ac:dyDescent="0.2">
      <c r="B46" s="6">
        <v>46008</v>
      </c>
      <c r="C46" s="3">
        <v>25</v>
      </c>
      <c r="D46" s="4">
        <f t="shared" si="0"/>
        <v>434.20994529715767</v>
      </c>
      <c r="E46" s="4">
        <f t="shared" si="3"/>
        <v>379.44005682677522</v>
      </c>
      <c r="F46" s="4">
        <f t="shared" si="1"/>
        <v>54.769888470382433</v>
      </c>
      <c r="G46" s="4">
        <f t="shared" si="4"/>
        <v>21528.515331326198</v>
      </c>
      <c r="J46" s="6">
        <v>45952</v>
      </c>
      <c r="K46" s="3">
        <v>21</v>
      </c>
      <c r="L46" s="4">
        <f t="shared" si="5"/>
        <v>165.7954163849376</v>
      </c>
      <c r="M46" s="4">
        <f t="shared" si="7"/>
        <v>143.44268465639934</v>
      </c>
      <c r="N46" s="4">
        <f t="shared" si="6"/>
        <v>22.352731728538267</v>
      </c>
      <c r="O46" s="4">
        <f t="shared" si="2"/>
        <v>8797.6500067589059</v>
      </c>
    </row>
    <row r="47" spans="2:15" x14ac:dyDescent="0.2">
      <c r="B47" s="6">
        <v>46022</v>
      </c>
      <c r="C47" s="3">
        <v>26</v>
      </c>
      <c r="D47" s="4">
        <f t="shared" si="0"/>
        <v>434.20994529715767</v>
      </c>
      <c r="E47" s="4">
        <f t="shared" si="3"/>
        <v>380.38865696884216</v>
      </c>
      <c r="F47" s="4">
        <f t="shared" si="1"/>
        <v>53.821288328315504</v>
      </c>
      <c r="G47" s="4">
        <f t="shared" si="4"/>
        <v>21148.126674357354</v>
      </c>
      <c r="J47" s="6">
        <v>45966</v>
      </c>
      <c r="K47" s="3">
        <v>22</v>
      </c>
      <c r="L47" s="4">
        <f t="shared" si="5"/>
        <v>165.7954163849376</v>
      </c>
      <c r="M47" s="4">
        <f t="shared" si="7"/>
        <v>143.80129136804032</v>
      </c>
      <c r="N47" s="4">
        <f t="shared" si="6"/>
        <v>21.994125016897268</v>
      </c>
      <c r="O47" s="4">
        <f t="shared" si="2"/>
        <v>8653.8487153908663</v>
      </c>
    </row>
    <row r="48" spans="2:15" x14ac:dyDescent="0.2">
      <c r="B48" s="6">
        <v>46036</v>
      </c>
      <c r="C48" s="3">
        <v>27</v>
      </c>
      <c r="D48" s="4">
        <f t="shared" si="0"/>
        <v>434.20994529715767</v>
      </c>
      <c r="E48" s="4">
        <f t="shared" si="3"/>
        <v>381.33962861126429</v>
      </c>
      <c r="F48" s="4">
        <f t="shared" si="1"/>
        <v>52.870316685893386</v>
      </c>
      <c r="G48" s="4">
        <f t="shared" si="4"/>
        <v>20766.787045746089</v>
      </c>
      <c r="J48" s="6">
        <v>45980</v>
      </c>
      <c r="K48" s="3">
        <v>23</v>
      </c>
      <c r="L48" s="4">
        <f t="shared" si="5"/>
        <v>165.7954163849376</v>
      </c>
      <c r="M48" s="4">
        <f t="shared" si="7"/>
        <v>144.16079459646042</v>
      </c>
      <c r="N48" s="4">
        <f t="shared" si="6"/>
        <v>21.634621788477165</v>
      </c>
      <c r="O48" s="4">
        <f t="shared" si="2"/>
        <v>8509.6879207944057</v>
      </c>
    </row>
    <row r="49" spans="2:15" x14ac:dyDescent="0.2">
      <c r="B49" s="6">
        <v>46050</v>
      </c>
      <c r="C49" s="3">
        <v>28</v>
      </c>
      <c r="D49" s="4">
        <f t="shared" si="0"/>
        <v>434.20994529715767</v>
      </c>
      <c r="E49" s="4">
        <f t="shared" si="3"/>
        <v>382.29297768279247</v>
      </c>
      <c r="F49" s="4">
        <f t="shared" si="1"/>
        <v>51.916967614365227</v>
      </c>
      <c r="G49" s="4">
        <f t="shared" si="4"/>
        <v>20384.494068063297</v>
      </c>
      <c r="J49" s="6">
        <v>45994</v>
      </c>
      <c r="K49" s="3">
        <v>24</v>
      </c>
      <c r="L49" s="4">
        <f t="shared" si="5"/>
        <v>165.7954163849376</v>
      </c>
      <c r="M49" s="4">
        <f t="shared" si="7"/>
        <v>144.52119658295157</v>
      </c>
      <c r="N49" s="4">
        <f t="shared" si="6"/>
        <v>21.274219801986018</v>
      </c>
      <c r="O49" s="4">
        <f t="shared" si="2"/>
        <v>8365.1667242114545</v>
      </c>
    </row>
    <row r="50" spans="2:15" x14ac:dyDescent="0.2">
      <c r="B50" s="6">
        <v>46064</v>
      </c>
      <c r="C50" s="3">
        <v>29</v>
      </c>
      <c r="D50" s="4">
        <f t="shared" si="0"/>
        <v>434.20994529715767</v>
      </c>
      <c r="E50" s="4">
        <f t="shared" si="3"/>
        <v>383.24871012699941</v>
      </c>
      <c r="F50" s="4">
        <f t="shared" si="1"/>
        <v>50.961235170158247</v>
      </c>
      <c r="G50" s="4">
        <f t="shared" si="4"/>
        <v>20001.245357936299</v>
      </c>
      <c r="J50" s="6">
        <v>46008</v>
      </c>
      <c r="K50" s="3">
        <v>25</v>
      </c>
      <c r="L50" s="4">
        <f t="shared" si="5"/>
        <v>165.7954163849376</v>
      </c>
      <c r="M50" s="4">
        <f t="shared" si="7"/>
        <v>144.88249957440897</v>
      </c>
      <c r="N50" s="4">
        <f t="shared" si="6"/>
        <v>20.912916810528635</v>
      </c>
      <c r="O50" s="4">
        <f t="shared" si="2"/>
        <v>8220.2842246370456</v>
      </c>
    </row>
    <row r="51" spans="2:15" x14ac:dyDescent="0.2">
      <c r="B51" s="6">
        <v>46078</v>
      </c>
      <c r="C51" s="3">
        <v>30</v>
      </c>
      <c r="D51" s="4">
        <f t="shared" si="0"/>
        <v>434.20994529715767</v>
      </c>
      <c r="E51" s="4">
        <f t="shared" si="3"/>
        <v>384.20683190231694</v>
      </c>
      <c r="F51" s="4">
        <f t="shared" si="1"/>
        <v>50.003113394840746</v>
      </c>
      <c r="G51" s="4">
        <f t="shared" si="4"/>
        <v>19617.038526033983</v>
      </c>
      <c r="J51" s="6">
        <v>46022</v>
      </c>
      <c r="K51" s="3">
        <v>26</v>
      </c>
      <c r="L51" s="4">
        <f t="shared" si="5"/>
        <v>165.7954163849376</v>
      </c>
      <c r="M51" s="4">
        <f t="shared" si="7"/>
        <v>145.24470582334499</v>
      </c>
      <c r="N51" s="4">
        <f t="shared" si="6"/>
        <v>20.550710561592613</v>
      </c>
      <c r="O51" s="4">
        <f t="shared" si="2"/>
        <v>8075.0395188137009</v>
      </c>
    </row>
    <row r="52" spans="2:15" x14ac:dyDescent="0.2">
      <c r="B52" s="6">
        <v>46092</v>
      </c>
      <c r="C52" s="3">
        <v>31</v>
      </c>
      <c r="D52" s="4">
        <f t="shared" si="0"/>
        <v>434.20994529715767</v>
      </c>
      <c r="E52" s="4">
        <f t="shared" si="3"/>
        <v>385.16734898207272</v>
      </c>
      <c r="F52" s="4">
        <f t="shared" si="1"/>
        <v>49.042596315084957</v>
      </c>
      <c r="G52" s="4">
        <f t="shared" si="4"/>
        <v>19231.871177051911</v>
      </c>
      <c r="J52" s="6">
        <v>46036</v>
      </c>
      <c r="K52" s="3">
        <v>27</v>
      </c>
      <c r="L52" s="4">
        <f t="shared" si="5"/>
        <v>165.7954163849376</v>
      </c>
      <c r="M52" s="4">
        <f t="shared" si="7"/>
        <v>145.60781758790336</v>
      </c>
      <c r="N52" s="4">
        <f t="shared" si="6"/>
        <v>20.187598797034255</v>
      </c>
      <c r="O52" s="4">
        <f t="shared" si="2"/>
        <v>7929.431701225798</v>
      </c>
    </row>
    <row r="53" spans="2:15" x14ac:dyDescent="0.2">
      <c r="B53" s="6">
        <v>46106</v>
      </c>
      <c r="C53" s="3">
        <v>32</v>
      </c>
      <c r="D53" s="4">
        <f t="shared" si="0"/>
        <v>434.20994529715767</v>
      </c>
      <c r="E53" s="4">
        <f t="shared" si="3"/>
        <v>386.13026735452792</v>
      </c>
      <c r="F53" s="4">
        <f t="shared" si="1"/>
        <v>48.079677942629779</v>
      </c>
      <c r="G53" s="4">
        <f t="shared" si="4"/>
        <v>18845.740909697382</v>
      </c>
      <c r="J53" s="6">
        <v>46050</v>
      </c>
      <c r="K53" s="3">
        <v>28</v>
      </c>
      <c r="L53" s="4">
        <f t="shared" si="5"/>
        <v>165.7954163849376</v>
      </c>
      <c r="M53" s="4">
        <f t="shared" si="7"/>
        <v>145.97183713187309</v>
      </c>
      <c r="N53" s="4">
        <f t="shared" si="6"/>
        <v>19.823579253064494</v>
      </c>
      <c r="O53" s="4">
        <f t="shared" si="2"/>
        <v>7783.4598640939248</v>
      </c>
    </row>
    <row r="54" spans="2:15" x14ac:dyDescent="0.2">
      <c r="B54" s="6">
        <v>46120</v>
      </c>
      <c r="C54" s="3">
        <v>33</v>
      </c>
      <c r="D54" s="4">
        <f t="shared" si="0"/>
        <v>434.20994529715767</v>
      </c>
      <c r="E54" s="4">
        <f t="shared" si="3"/>
        <v>387.09559302291422</v>
      </c>
      <c r="F54" s="4">
        <f t="shared" si="1"/>
        <v>47.114352274243451</v>
      </c>
      <c r="G54" s="4">
        <f t="shared" si="4"/>
        <v>18458.645316674469</v>
      </c>
      <c r="J54" s="6">
        <v>46064</v>
      </c>
      <c r="K54" s="3">
        <v>29</v>
      </c>
      <c r="L54" s="4">
        <f t="shared" si="5"/>
        <v>165.7954163849376</v>
      </c>
      <c r="M54" s="4">
        <f t="shared" si="7"/>
        <v>146.33676672470278</v>
      </c>
      <c r="N54" s="4">
        <f t="shared" si="6"/>
        <v>19.458649660234812</v>
      </c>
      <c r="O54" s="4">
        <f t="shared" si="2"/>
        <v>7637.1230973692218</v>
      </c>
    </row>
    <row r="55" spans="2:15" x14ac:dyDescent="0.2">
      <c r="B55" s="6">
        <v>46134</v>
      </c>
      <c r="C55" s="3">
        <v>34</v>
      </c>
      <c r="D55" s="4">
        <f t="shared" si="0"/>
        <v>434.20994529715767</v>
      </c>
      <c r="E55" s="4">
        <f t="shared" si="3"/>
        <v>388.06333200547152</v>
      </c>
      <c r="F55" s="4">
        <f t="shared" si="1"/>
        <v>46.146613291686172</v>
      </c>
      <c r="G55" s="4">
        <f t="shared" si="4"/>
        <v>18070.581984668996</v>
      </c>
      <c r="J55" s="6">
        <v>46078</v>
      </c>
      <c r="K55" s="3">
        <v>30</v>
      </c>
      <c r="L55" s="4">
        <f t="shared" si="5"/>
        <v>165.7954163849376</v>
      </c>
      <c r="M55" s="4">
        <f t="shared" si="7"/>
        <v>146.70260864151453</v>
      </c>
      <c r="N55" s="4">
        <f t="shared" si="6"/>
        <v>19.092807743423055</v>
      </c>
      <c r="O55" s="4">
        <f t="shared" si="2"/>
        <v>7490.4204887277074</v>
      </c>
    </row>
    <row r="56" spans="2:15" x14ac:dyDescent="0.2">
      <c r="B56" s="6">
        <v>46148</v>
      </c>
      <c r="C56" s="3">
        <v>35</v>
      </c>
      <c r="D56" s="4">
        <f t="shared" si="0"/>
        <v>434.20994529715767</v>
      </c>
      <c r="E56" s="4">
        <f t="shared" si="3"/>
        <v>389.03349033548517</v>
      </c>
      <c r="F56" s="4">
        <f t="shared" si="1"/>
        <v>45.176454961672491</v>
      </c>
      <c r="G56" s="4">
        <f t="shared" si="4"/>
        <v>17681.54849433351</v>
      </c>
      <c r="J56" s="6">
        <v>46092</v>
      </c>
      <c r="K56" s="3">
        <v>31</v>
      </c>
      <c r="L56" s="4">
        <f t="shared" si="5"/>
        <v>165.7954163849376</v>
      </c>
      <c r="M56" s="4">
        <f t="shared" si="7"/>
        <v>147.06936516311833</v>
      </c>
      <c r="N56" s="4">
        <f t="shared" si="6"/>
        <v>18.726051221819269</v>
      </c>
      <c r="O56" s="4">
        <f t="shared" si="2"/>
        <v>7343.3511235645892</v>
      </c>
    </row>
    <row r="57" spans="2:15" x14ac:dyDescent="0.2">
      <c r="B57" s="6">
        <v>46162</v>
      </c>
      <c r="C57" s="3">
        <v>36</v>
      </c>
      <c r="D57" s="4">
        <f t="shared" si="0"/>
        <v>434.20994529715767</v>
      </c>
      <c r="E57" s="4">
        <f t="shared" si="3"/>
        <v>390.00607406132389</v>
      </c>
      <c r="F57" s="4">
        <f t="shared" si="1"/>
        <v>44.203871235833773</v>
      </c>
      <c r="G57" s="4">
        <f t="shared" si="4"/>
        <v>17291.542420272188</v>
      </c>
      <c r="J57" s="6">
        <v>46106</v>
      </c>
      <c r="K57" s="3">
        <v>32</v>
      </c>
      <c r="L57" s="4">
        <f t="shared" si="5"/>
        <v>165.7954163849376</v>
      </c>
      <c r="M57" s="4">
        <f t="shared" si="7"/>
        <v>147.43703857602611</v>
      </c>
      <c r="N57" s="4">
        <f t="shared" si="6"/>
        <v>18.358377808911474</v>
      </c>
      <c r="O57" s="4">
        <f t="shared" si="2"/>
        <v>7195.9140849885634</v>
      </c>
    </row>
    <row r="58" spans="2:15" x14ac:dyDescent="0.2">
      <c r="B58" s="6">
        <v>46176</v>
      </c>
      <c r="C58" s="3">
        <v>37</v>
      </c>
      <c r="D58" s="4">
        <f t="shared" si="0"/>
        <v>434.20994529715767</v>
      </c>
      <c r="E58" s="4">
        <f t="shared" si="3"/>
        <v>390.98108924647721</v>
      </c>
      <c r="F58" s="4">
        <f t="shared" si="1"/>
        <v>43.22885605068047</v>
      </c>
      <c r="G58" s="4">
        <f t="shared" si="4"/>
        <v>16900.56133102571</v>
      </c>
      <c r="J58" s="6">
        <v>46120</v>
      </c>
      <c r="K58" s="3">
        <v>33</v>
      </c>
      <c r="L58" s="4">
        <f t="shared" si="5"/>
        <v>165.7954163849376</v>
      </c>
      <c r="M58" s="4">
        <f t="shared" si="7"/>
        <v>147.80563117246618</v>
      </c>
      <c r="N58" s="4">
        <f t="shared" si="6"/>
        <v>17.989785212471411</v>
      </c>
      <c r="O58" s="4">
        <f t="shared" ref="O58:O89" si="8">O57-M58</f>
        <v>7048.1084538160976</v>
      </c>
    </row>
    <row r="59" spans="2:15" x14ac:dyDescent="0.2">
      <c r="B59" s="6">
        <v>46190</v>
      </c>
      <c r="C59" s="3">
        <v>38</v>
      </c>
      <c r="D59" s="4">
        <f t="shared" si="0"/>
        <v>434.20994529715767</v>
      </c>
      <c r="E59" s="4">
        <f t="shared" si="3"/>
        <v>391.9585419695934</v>
      </c>
      <c r="F59" s="4">
        <f t="shared" si="1"/>
        <v>42.251403327564276</v>
      </c>
      <c r="G59" s="4">
        <f t="shared" si="4"/>
        <v>16508.602789056116</v>
      </c>
      <c r="J59" s="6">
        <v>46134</v>
      </c>
      <c r="K59" s="3">
        <v>34</v>
      </c>
      <c r="L59" s="4">
        <f t="shared" si="5"/>
        <v>165.7954163849376</v>
      </c>
      <c r="M59" s="4">
        <f t="shared" si="7"/>
        <v>148.17514525039735</v>
      </c>
      <c r="N59" s="4">
        <f t="shared" si="6"/>
        <v>17.620271134540243</v>
      </c>
      <c r="O59" s="4">
        <f t="shared" si="8"/>
        <v>6899.9333085656999</v>
      </c>
    </row>
    <row r="60" spans="2:15" x14ac:dyDescent="0.2">
      <c r="B60" s="6">
        <v>46204</v>
      </c>
      <c r="C60" s="3">
        <v>39</v>
      </c>
      <c r="D60" s="4">
        <f t="shared" si="0"/>
        <v>434.20994529715767</v>
      </c>
      <c r="E60" s="4">
        <f t="shared" si="3"/>
        <v>392.93843832451739</v>
      </c>
      <c r="F60" s="4">
        <f t="shared" si="1"/>
        <v>41.271506972640289</v>
      </c>
      <c r="G60" s="4">
        <f t="shared" si="4"/>
        <v>16115.664350731598</v>
      </c>
      <c r="J60" s="6">
        <v>46148</v>
      </c>
      <c r="K60" s="3">
        <v>35</v>
      </c>
      <c r="L60" s="4">
        <f t="shared" si="5"/>
        <v>165.7954163849376</v>
      </c>
      <c r="M60" s="4">
        <f t="shared" si="7"/>
        <v>148.54558311352335</v>
      </c>
      <c r="N60" s="4">
        <f t="shared" si="6"/>
        <v>17.24983327141425</v>
      </c>
      <c r="O60" s="4">
        <f t="shared" si="8"/>
        <v>6751.3877254521767</v>
      </c>
    </row>
    <row r="61" spans="2:15" x14ac:dyDescent="0.2">
      <c r="B61" s="6">
        <v>46218</v>
      </c>
      <c r="C61" s="3">
        <v>40</v>
      </c>
      <c r="D61" s="4">
        <f t="shared" si="0"/>
        <v>434.20994529715767</v>
      </c>
      <c r="E61" s="4">
        <f t="shared" si="3"/>
        <v>393.92078442032869</v>
      </c>
      <c r="F61" s="4">
        <f t="shared" si="1"/>
        <v>40.289160876828994</v>
      </c>
      <c r="G61" s="4">
        <f t="shared" si="4"/>
        <v>15721.74356631127</v>
      </c>
      <c r="J61" s="6">
        <v>46162</v>
      </c>
      <c r="K61" s="3">
        <v>36</v>
      </c>
      <c r="L61" s="4">
        <f t="shared" si="5"/>
        <v>165.7954163849376</v>
      </c>
      <c r="M61" s="4">
        <f t="shared" si="7"/>
        <v>148.91694707130716</v>
      </c>
      <c r="N61" s="4">
        <f t="shared" si="6"/>
        <v>16.87846931363044</v>
      </c>
      <c r="O61" s="4">
        <f t="shared" si="8"/>
        <v>6602.4707783808699</v>
      </c>
    </row>
    <row r="62" spans="2:15" x14ac:dyDescent="0.2">
      <c r="B62" s="6">
        <v>46232</v>
      </c>
      <c r="C62" s="3">
        <v>41</v>
      </c>
      <c r="D62" s="4">
        <f t="shared" si="0"/>
        <v>434.20994529715767</v>
      </c>
      <c r="E62" s="4">
        <f t="shared" si="3"/>
        <v>394.90558638137952</v>
      </c>
      <c r="F62" s="4">
        <f t="shared" si="1"/>
        <v>39.304358915778181</v>
      </c>
      <c r="G62" s="4">
        <f t="shared" si="4"/>
        <v>15326.837979929891</v>
      </c>
      <c r="J62" s="6">
        <v>46176</v>
      </c>
      <c r="K62" s="3">
        <v>37</v>
      </c>
      <c r="L62" s="4">
        <f t="shared" si="5"/>
        <v>165.7954163849376</v>
      </c>
      <c r="M62" s="4">
        <f t="shared" si="7"/>
        <v>149.28923943898542</v>
      </c>
      <c r="N62" s="4">
        <f t="shared" si="6"/>
        <v>16.506176945952173</v>
      </c>
      <c r="O62" s="4">
        <f t="shared" si="8"/>
        <v>6453.1815389418844</v>
      </c>
    </row>
    <row r="63" spans="2:15" x14ac:dyDescent="0.2">
      <c r="B63" s="6">
        <v>46246</v>
      </c>
      <c r="C63" s="3">
        <v>42</v>
      </c>
      <c r="D63" s="4">
        <f t="shared" si="0"/>
        <v>434.20994529715767</v>
      </c>
      <c r="E63" s="4">
        <f t="shared" si="3"/>
        <v>395.89285034733297</v>
      </c>
      <c r="F63" s="4">
        <f t="shared" si="1"/>
        <v>38.317094949824728</v>
      </c>
      <c r="G63" s="4">
        <f t="shared" si="4"/>
        <v>14930.945129582558</v>
      </c>
      <c r="J63" s="6">
        <v>46190</v>
      </c>
      <c r="K63" s="3">
        <v>38</v>
      </c>
      <c r="L63" s="4">
        <f t="shared" si="5"/>
        <v>165.7954163849376</v>
      </c>
      <c r="M63" s="4">
        <f t="shared" si="7"/>
        <v>149.66246253758288</v>
      </c>
      <c r="N63" s="4">
        <f t="shared" si="6"/>
        <v>16.13295384735471</v>
      </c>
      <c r="O63" s="4">
        <f t="shared" si="8"/>
        <v>6303.5190764043018</v>
      </c>
    </row>
    <row r="64" spans="2:15" x14ac:dyDescent="0.2">
      <c r="B64" s="6">
        <v>46260</v>
      </c>
      <c r="C64" s="3">
        <v>43</v>
      </c>
      <c r="D64" s="4">
        <f t="shared" si="0"/>
        <v>434.20994529715767</v>
      </c>
      <c r="E64" s="4">
        <f t="shared" si="3"/>
        <v>396.8825824732013</v>
      </c>
      <c r="F64" s="4">
        <f t="shared" si="1"/>
        <v>37.327362823956392</v>
      </c>
      <c r="G64" s="4">
        <f t="shared" si="4"/>
        <v>14534.062547109357</v>
      </c>
      <c r="J64" s="6">
        <v>46204</v>
      </c>
      <c r="K64" s="3">
        <v>39</v>
      </c>
      <c r="L64" s="4">
        <f t="shared" si="5"/>
        <v>165.7954163849376</v>
      </c>
      <c r="M64" s="4">
        <f t="shared" si="7"/>
        <v>150.03661869392684</v>
      </c>
      <c r="N64" s="4">
        <f t="shared" si="6"/>
        <v>15.758797691010756</v>
      </c>
      <c r="O64" s="4">
        <f t="shared" si="8"/>
        <v>6153.4824577103745</v>
      </c>
    </row>
    <row r="65" spans="2:15" x14ac:dyDescent="0.2">
      <c r="B65" s="6">
        <v>46274</v>
      </c>
      <c r="C65" s="3">
        <v>44</v>
      </c>
      <c r="D65" s="4">
        <f t="shared" si="0"/>
        <v>434.20994529715767</v>
      </c>
      <c r="E65" s="4">
        <f t="shared" si="3"/>
        <v>397.87478892938429</v>
      </c>
      <c r="F65" s="4">
        <f t="shared" si="1"/>
        <v>36.335156367773394</v>
      </c>
      <c r="G65" s="4">
        <f t="shared" si="4"/>
        <v>14136.187758179973</v>
      </c>
      <c r="J65" s="6">
        <v>46218</v>
      </c>
      <c r="K65" s="3">
        <v>40</v>
      </c>
      <c r="L65" s="4">
        <f t="shared" si="5"/>
        <v>165.7954163849376</v>
      </c>
      <c r="M65" s="4">
        <f t="shared" si="7"/>
        <v>150.41171024066165</v>
      </c>
      <c r="N65" s="4">
        <f t="shared" si="6"/>
        <v>15.383706144275937</v>
      </c>
      <c r="O65" s="4">
        <f t="shared" si="8"/>
        <v>6003.0707474697128</v>
      </c>
    </row>
    <row r="66" spans="2:15" x14ac:dyDescent="0.2">
      <c r="B66" s="6">
        <v>46288</v>
      </c>
      <c r="C66" s="3">
        <v>45</v>
      </c>
      <c r="D66" s="4">
        <f t="shared" si="0"/>
        <v>434.20994529715767</v>
      </c>
      <c r="E66" s="4">
        <f t="shared" si="3"/>
        <v>398.86947590170774</v>
      </c>
      <c r="F66" s="4">
        <f t="shared" si="1"/>
        <v>35.340469395449936</v>
      </c>
      <c r="G66" s="4">
        <f t="shared" si="4"/>
        <v>13737.318282278266</v>
      </c>
      <c r="J66" s="6">
        <v>46232</v>
      </c>
      <c r="K66" s="3">
        <v>41</v>
      </c>
      <c r="L66" s="4">
        <f t="shared" si="5"/>
        <v>165.7954163849376</v>
      </c>
      <c r="M66" s="4">
        <f t="shared" si="7"/>
        <v>150.78773951626331</v>
      </c>
      <c r="N66" s="4">
        <f t="shared" si="6"/>
        <v>15.007676868674283</v>
      </c>
      <c r="O66" s="4">
        <f t="shared" si="8"/>
        <v>5852.2830079534497</v>
      </c>
    </row>
    <row r="67" spans="2:15" x14ac:dyDescent="0.2">
      <c r="B67" s="6">
        <v>46302</v>
      </c>
      <c r="C67" s="3">
        <v>46</v>
      </c>
      <c r="D67" s="4">
        <f t="shared" si="0"/>
        <v>434.20994529715767</v>
      </c>
      <c r="E67" s="4">
        <f t="shared" si="3"/>
        <v>399.86664959146202</v>
      </c>
      <c r="F67" s="4">
        <f t="shared" si="1"/>
        <v>34.343295705695667</v>
      </c>
      <c r="G67" s="4">
        <f t="shared" si="4"/>
        <v>13337.451632686803</v>
      </c>
      <c r="J67" s="6">
        <v>46246</v>
      </c>
      <c r="K67" s="3">
        <v>42</v>
      </c>
      <c r="L67" s="4">
        <f t="shared" si="5"/>
        <v>165.7954163849376</v>
      </c>
      <c r="M67" s="4">
        <f t="shared" si="7"/>
        <v>151.16470886505397</v>
      </c>
      <c r="N67" s="4">
        <f t="shared" si="6"/>
        <v>14.630707519883625</v>
      </c>
      <c r="O67" s="4">
        <f t="shared" si="8"/>
        <v>5701.1182990883954</v>
      </c>
    </row>
    <row r="68" spans="2:15" x14ac:dyDescent="0.2">
      <c r="B68" s="6">
        <v>46316</v>
      </c>
      <c r="C68" s="3">
        <v>47</v>
      </c>
      <c r="D68" s="4">
        <f t="shared" si="0"/>
        <v>434.20994529715767</v>
      </c>
      <c r="E68" s="4">
        <f t="shared" si="3"/>
        <v>400.86631621544063</v>
      </c>
      <c r="F68" s="4">
        <f t="shared" si="1"/>
        <v>33.343629081717012</v>
      </c>
      <c r="G68" s="4">
        <f t="shared" si="4"/>
        <v>12936.585316471363</v>
      </c>
      <c r="J68" s="6">
        <v>46260</v>
      </c>
      <c r="K68" s="3">
        <v>43</v>
      </c>
      <c r="L68" s="4">
        <f t="shared" si="5"/>
        <v>165.7954163849376</v>
      </c>
      <c r="M68" s="4">
        <f t="shared" si="7"/>
        <v>151.5426206372166</v>
      </c>
      <c r="N68" s="4">
        <f t="shared" si="6"/>
        <v>14.252795747720988</v>
      </c>
      <c r="O68" s="4">
        <f t="shared" si="8"/>
        <v>5549.5756784511786</v>
      </c>
    </row>
    <row r="69" spans="2:15" x14ac:dyDescent="0.2">
      <c r="B69" s="6">
        <v>46330</v>
      </c>
      <c r="C69" s="3">
        <v>48</v>
      </c>
      <c r="D69" s="4">
        <f t="shared" si="0"/>
        <v>434.20994529715767</v>
      </c>
      <c r="E69" s="4">
        <f t="shared" si="3"/>
        <v>401.86848200597927</v>
      </c>
      <c r="F69" s="4">
        <f t="shared" si="1"/>
        <v>32.341463291178407</v>
      </c>
      <c r="G69" s="4">
        <f t="shared" si="4"/>
        <v>12534.716834465384</v>
      </c>
      <c r="J69" s="6">
        <v>46274</v>
      </c>
      <c r="K69" s="3">
        <v>44</v>
      </c>
      <c r="L69" s="4">
        <f t="shared" si="5"/>
        <v>165.7954163849376</v>
      </c>
      <c r="M69" s="4">
        <f t="shared" si="7"/>
        <v>151.92147718880966</v>
      </c>
      <c r="N69" s="4">
        <f t="shared" si="6"/>
        <v>13.873939196127946</v>
      </c>
      <c r="O69" s="4">
        <f t="shared" si="8"/>
        <v>5397.6542012623686</v>
      </c>
    </row>
    <row r="70" spans="2:15" x14ac:dyDescent="0.2">
      <c r="B70" s="6">
        <v>46344</v>
      </c>
      <c r="C70" s="3">
        <v>49</v>
      </c>
      <c r="D70" s="4">
        <f t="shared" si="0"/>
        <v>434.20994529715767</v>
      </c>
      <c r="E70" s="4">
        <f t="shared" si="3"/>
        <v>402.87315321099419</v>
      </c>
      <c r="F70" s="4">
        <f t="shared" si="1"/>
        <v>31.336792086163463</v>
      </c>
      <c r="G70" s="4">
        <f t="shared" si="4"/>
        <v>12131.84368125439</v>
      </c>
      <c r="J70" s="6">
        <v>46288</v>
      </c>
      <c r="K70" s="3">
        <v>45</v>
      </c>
      <c r="L70" s="4">
        <f t="shared" si="5"/>
        <v>165.7954163849376</v>
      </c>
      <c r="M70" s="4">
        <f t="shared" si="7"/>
        <v>152.30128088178168</v>
      </c>
      <c r="N70" s="4">
        <f t="shared" si="6"/>
        <v>13.49413550315592</v>
      </c>
      <c r="O70" s="4">
        <f t="shared" si="8"/>
        <v>5245.3529203805865</v>
      </c>
    </row>
    <row r="71" spans="2:15" x14ac:dyDescent="0.2">
      <c r="B71" s="6">
        <v>46358</v>
      </c>
      <c r="C71" s="3">
        <v>50</v>
      </c>
      <c r="D71" s="4">
        <f t="shared" si="0"/>
        <v>434.20994529715767</v>
      </c>
      <c r="E71" s="4">
        <f t="shared" si="3"/>
        <v>403.88033609402169</v>
      </c>
      <c r="F71" s="4">
        <f t="shared" si="1"/>
        <v>30.329609203135973</v>
      </c>
      <c r="G71" s="4">
        <f t="shared" si="4"/>
        <v>11727.963345160368</v>
      </c>
      <c r="J71" s="6">
        <v>46302</v>
      </c>
      <c r="K71" s="3">
        <v>46</v>
      </c>
      <c r="L71" s="4">
        <f t="shared" si="5"/>
        <v>165.7954163849376</v>
      </c>
      <c r="M71" s="4">
        <f t="shared" si="7"/>
        <v>152.68203408398614</v>
      </c>
      <c r="N71" s="4">
        <f t="shared" si="6"/>
        <v>13.113382300951466</v>
      </c>
      <c r="O71" s="4">
        <f t="shared" si="8"/>
        <v>5092.6708862966007</v>
      </c>
    </row>
    <row r="72" spans="2:15" x14ac:dyDescent="0.2">
      <c r="B72" s="6">
        <v>46372</v>
      </c>
      <c r="C72" s="3">
        <v>51</v>
      </c>
      <c r="D72" s="4">
        <f t="shared" si="0"/>
        <v>434.20994529715767</v>
      </c>
      <c r="E72" s="4">
        <f t="shared" si="3"/>
        <v>404.89003693425673</v>
      </c>
      <c r="F72" s="4">
        <f t="shared" si="1"/>
        <v>29.319908362900922</v>
      </c>
      <c r="G72" s="4">
        <f t="shared" si="4"/>
        <v>11323.07330822611</v>
      </c>
      <c r="J72" s="6">
        <v>46316</v>
      </c>
      <c r="K72" s="3">
        <v>47</v>
      </c>
      <c r="L72" s="4">
        <f t="shared" si="5"/>
        <v>165.7954163849376</v>
      </c>
      <c r="M72" s="4">
        <f t="shared" si="7"/>
        <v>153.06373916919608</v>
      </c>
      <c r="N72" s="4">
        <f t="shared" si="6"/>
        <v>12.731677215741502</v>
      </c>
      <c r="O72" s="4">
        <f t="shared" si="8"/>
        <v>4939.6071471274045</v>
      </c>
    </row>
    <row r="73" spans="2:15" x14ac:dyDescent="0.2">
      <c r="B73" s="6">
        <v>46386</v>
      </c>
      <c r="C73" s="3">
        <v>52</v>
      </c>
      <c r="D73" s="4">
        <f t="shared" si="0"/>
        <v>434.20994529715767</v>
      </c>
      <c r="E73" s="4">
        <f t="shared" si="3"/>
        <v>405.90226202659238</v>
      </c>
      <c r="F73" s="4">
        <f t="shared" si="1"/>
        <v>28.307683270565278</v>
      </c>
      <c r="G73" s="4">
        <f t="shared" si="4"/>
        <v>10917.171046199517</v>
      </c>
      <c r="J73" s="6">
        <v>46330</v>
      </c>
      <c r="K73" s="3">
        <v>48</v>
      </c>
      <c r="L73" s="4">
        <f t="shared" si="5"/>
        <v>165.7954163849376</v>
      </c>
      <c r="M73" s="4">
        <f t="shared" si="7"/>
        <v>153.44639851711909</v>
      </c>
      <c r="N73" s="4">
        <f t="shared" si="6"/>
        <v>12.349017867818512</v>
      </c>
      <c r="O73" s="4">
        <f t="shared" si="8"/>
        <v>4786.1607486102857</v>
      </c>
    </row>
    <row r="74" spans="2:15" x14ac:dyDescent="0.2">
      <c r="B74" s="6">
        <v>46400</v>
      </c>
      <c r="C74" s="3">
        <v>53</v>
      </c>
      <c r="D74" s="4">
        <f t="shared" si="0"/>
        <v>434.20994529715767</v>
      </c>
      <c r="E74" s="4">
        <f t="shared" si="3"/>
        <v>406.91701768165888</v>
      </c>
      <c r="F74" s="4">
        <f t="shared" si="1"/>
        <v>27.292927615498794</v>
      </c>
      <c r="G74" s="4">
        <f t="shared" si="4"/>
        <v>10510.254028517858</v>
      </c>
      <c r="J74" s="6">
        <v>46344</v>
      </c>
      <c r="K74" s="3">
        <v>49</v>
      </c>
      <c r="L74" s="4">
        <f t="shared" si="5"/>
        <v>165.7954163849376</v>
      </c>
      <c r="M74" s="4">
        <f t="shared" si="7"/>
        <v>153.83001451341187</v>
      </c>
      <c r="N74" s="4">
        <f t="shared" si="6"/>
        <v>11.965401871525716</v>
      </c>
      <c r="O74" s="4">
        <f t="shared" si="8"/>
        <v>4632.330734096874</v>
      </c>
    </row>
    <row r="75" spans="2:15" x14ac:dyDescent="0.2">
      <c r="B75" s="6">
        <v>46414</v>
      </c>
      <c r="C75" s="3">
        <v>54</v>
      </c>
      <c r="D75" s="4">
        <f t="shared" si="0"/>
        <v>434.20994529715767</v>
      </c>
      <c r="E75" s="4">
        <f t="shared" si="3"/>
        <v>407.93431022586304</v>
      </c>
      <c r="F75" s="4">
        <f t="shared" si="1"/>
        <v>26.275635071294648</v>
      </c>
      <c r="G75" s="4">
        <f t="shared" si="4"/>
        <v>10102.319718291996</v>
      </c>
      <c r="J75" s="6">
        <v>46358</v>
      </c>
      <c r="K75" s="3">
        <v>50</v>
      </c>
      <c r="L75" s="4">
        <f t="shared" si="5"/>
        <v>165.7954163849376</v>
      </c>
      <c r="M75" s="4">
        <f t="shared" si="7"/>
        <v>154.2145895496954</v>
      </c>
      <c r="N75" s="4">
        <f t="shared" si="6"/>
        <v>11.580826835242185</v>
      </c>
      <c r="O75" s="4">
        <f t="shared" si="8"/>
        <v>4478.1161445471789</v>
      </c>
    </row>
    <row r="76" spans="2:15" x14ac:dyDescent="0.2">
      <c r="B76" s="6">
        <v>46234</v>
      </c>
      <c r="C76" s="3">
        <v>55</v>
      </c>
      <c r="D76" s="4">
        <f t="shared" si="0"/>
        <v>434.20994529715767</v>
      </c>
      <c r="E76" s="4">
        <f t="shared" si="3"/>
        <v>408.95414600142766</v>
      </c>
      <c r="F76" s="4">
        <f t="shared" si="1"/>
        <v>25.255799295729989</v>
      </c>
      <c r="G76" s="4">
        <f t="shared" si="4"/>
        <v>9693.3655722905678</v>
      </c>
      <c r="J76" s="6">
        <v>46372</v>
      </c>
      <c r="K76" s="3">
        <v>51</v>
      </c>
      <c r="L76" s="4">
        <f t="shared" si="5"/>
        <v>165.7954163849376</v>
      </c>
      <c r="M76" s="4">
        <f t="shared" si="7"/>
        <v>154.60012602356966</v>
      </c>
      <c r="N76" s="4">
        <f t="shared" si="6"/>
        <v>11.195290361367947</v>
      </c>
      <c r="O76" s="4">
        <f t="shared" si="8"/>
        <v>4323.5160185236091</v>
      </c>
    </row>
    <row r="77" spans="2:15" x14ac:dyDescent="0.2">
      <c r="B77" s="6">
        <v>46265</v>
      </c>
      <c r="C77" s="3">
        <v>56</v>
      </c>
      <c r="D77" s="4">
        <f t="shared" si="0"/>
        <v>434.20994529715767</v>
      </c>
      <c r="E77" s="4">
        <f t="shared" si="3"/>
        <v>409.97653136643123</v>
      </c>
      <c r="F77" s="4">
        <f t="shared" si="1"/>
        <v>24.233413930726421</v>
      </c>
      <c r="G77" s="4">
        <f t="shared" si="4"/>
        <v>9283.3890409241358</v>
      </c>
      <c r="J77" s="6">
        <v>46386</v>
      </c>
      <c r="K77" s="3">
        <v>52</v>
      </c>
      <c r="L77" s="4">
        <f t="shared" si="5"/>
        <v>165.7954163849376</v>
      </c>
      <c r="M77" s="4">
        <f t="shared" si="7"/>
        <v>154.98662633862858</v>
      </c>
      <c r="N77" s="4">
        <f t="shared" si="6"/>
        <v>10.808790046309023</v>
      </c>
      <c r="O77" s="4">
        <f t="shared" si="8"/>
        <v>4168.5293921849807</v>
      </c>
    </row>
    <row r="78" spans="2:15" x14ac:dyDescent="0.2">
      <c r="B78" s="6">
        <v>46295</v>
      </c>
      <c r="C78" s="3">
        <v>57</v>
      </c>
      <c r="D78" s="4">
        <f t="shared" si="0"/>
        <v>434.20994529715767</v>
      </c>
      <c r="E78" s="4">
        <f t="shared" si="3"/>
        <v>411.00147269484734</v>
      </c>
      <c r="F78" s="4">
        <f t="shared" si="1"/>
        <v>23.208472602310341</v>
      </c>
      <c r="G78" s="4">
        <f t="shared" si="4"/>
        <v>8872.3875682292892</v>
      </c>
      <c r="J78" s="6">
        <v>46400</v>
      </c>
      <c r="K78" s="3">
        <v>53</v>
      </c>
      <c r="L78" s="4">
        <f t="shared" si="5"/>
        <v>165.7954163849376</v>
      </c>
      <c r="M78" s="4">
        <f t="shared" si="7"/>
        <v>155.37409290447513</v>
      </c>
      <c r="N78" s="4">
        <f t="shared" si="6"/>
        <v>10.421323480462451</v>
      </c>
      <c r="O78" s="4">
        <f t="shared" si="8"/>
        <v>4013.1552992805055</v>
      </c>
    </row>
    <row r="79" spans="2:15" x14ac:dyDescent="0.2">
      <c r="B79" s="6">
        <v>46326</v>
      </c>
      <c r="C79" s="3">
        <v>58</v>
      </c>
      <c r="D79" s="4">
        <f t="shared" si="0"/>
        <v>434.20994529715767</v>
      </c>
      <c r="E79" s="4">
        <f t="shared" si="3"/>
        <v>412.02897637658447</v>
      </c>
      <c r="F79" s="4">
        <f t="shared" si="1"/>
        <v>22.180968920573225</v>
      </c>
      <c r="G79" s="4">
        <f t="shared" si="4"/>
        <v>8460.3585918527042</v>
      </c>
      <c r="J79" s="6">
        <v>46414</v>
      </c>
      <c r="K79" s="3">
        <v>54</v>
      </c>
      <c r="L79" s="4">
        <f t="shared" si="5"/>
        <v>165.7954163849376</v>
      </c>
      <c r="M79" s="4">
        <f t="shared" si="7"/>
        <v>155.76252813673634</v>
      </c>
      <c r="N79" s="4">
        <f t="shared" si="6"/>
        <v>10.032888248201264</v>
      </c>
      <c r="O79" s="4">
        <f t="shared" si="8"/>
        <v>3857.3927711437691</v>
      </c>
    </row>
    <row r="80" spans="2:15" x14ac:dyDescent="0.2">
      <c r="B80" s="6">
        <v>46356</v>
      </c>
      <c r="C80" s="3">
        <v>59</v>
      </c>
      <c r="D80" s="4">
        <f t="shared" si="0"/>
        <v>434.20994529715767</v>
      </c>
      <c r="E80" s="4">
        <f t="shared" si="3"/>
        <v>413.05904881752593</v>
      </c>
      <c r="F80" s="4">
        <f t="shared" si="1"/>
        <v>21.150896479631761</v>
      </c>
      <c r="G80" s="4">
        <f t="shared" si="4"/>
        <v>8047.2995430351784</v>
      </c>
      <c r="J80" s="6">
        <v>46234</v>
      </c>
      <c r="K80" s="3">
        <v>55</v>
      </c>
      <c r="L80" s="4">
        <f t="shared" si="5"/>
        <v>165.7954163849376</v>
      </c>
      <c r="M80" s="4">
        <f t="shared" si="7"/>
        <v>156.15193445707817</v>
      </c>
      <c r="N80" s="4">
        <f t="shared" si="6"/>
        <v>9.6434819278594226</v>
      </c>
      <c r="O80" s="4">
        <f t="shared" si="8"/>
        <v>3701.2408366866907</v>
      </c>
    </row>
    <row r="81" spans="2:15" x14ac:dyDescent="0.2">
      <c r="B81" s="6">
        <v>46387</v>
      </c>
      <c r="C81" s="3">
        <v>60</v>
      </c>
      <c r="D81" s="4">
        <f t="shared" si="0"/>
        <v>434.20994529715767</v>
      </c>
      <c r="E81" s="4">
        <f t="shared" si="3"/>
        <v>414.09169643956972</v>
      </c>
      <c r="F81" s="4">
        <f t="shared" si="1"/>
        <v>20.11824885758795</v>
      </c>
      <c r="G81" s="4">
        <f t="shared" si="4"/>
        <v>7633.2078465956083</v>
      </c>
      <c r="J81" s="6">
        <v>46265</v>
      </c>
      <c r="K81" s="3">
        <v>56</v>
      </c>
      <c r="L81" s="4">
        <f t="shared" si="5"/>
        <v>165.7954163849376</v>
      </c>
      <c r="M81" s="4">
        <f t="shared" si="7"/>
        <v>156.54231429322087</v>
      </c>
      <c r="N81" s="4">
        <f t="shared" si="6"/>
        <v>9.2531020917167268</v>
      </c>
      <c r="O81" s="4">
        <f t="shared" si="8"/>
        <v>3544.6985223934698</v>
      </c>
    </row>
    <row r="82" spans="2:15" x14ac:dyDescent="0.2">
      <c r="B82" s="6">
        <v>46418</v>
      </c>
      <c r="C82" s="3">
        <v>61</v>
      </c>
      <c r="D82" s="4">
        <f t="shared" si="0"/>
        <v>434.20994529715767</v>
      </c>
      <c r="E82" s="4">
        <f t="shared" si="3"/>
        <v>415.12692568066865</v>
      </c>
      <c r="F82" s="4">
        <f t="shared" si="1"/>
        <v>19.083019616489022</v>
      </c>
      <c r="G82" s="4">
        <f t="shared" si="4"/>
        <v>7218.0809209149393</v>
      </c>
      <c r="J82" s="6">
        <v>46295</v>
      </c>
      <c r="K82" s="3">
        <v>57</v>
      </c>
      <c r="L82" s="4">
        <f t="shared" si="5"/>
        <v>165.7954163849376</v>
      </c>
      <c r="M82" s="4">
        <f t="shared" si="7"/>
        <v>156.93367007895392</v>
      </c>
      <c r="N82" s="4">
        <f t="shared" si="6"/>
        <v>8.8617463059836741</v>
      </c>
      <c r="O82" s="4">
        <f t="shared" si="8"/>
        <v>3387.7648523145158</v>
      </c>
    </row>
    <row r="83" spans="2:15" x14ac:dyDescent="0.2">
      <c r="B83" s="6">
        <v>46446</v>
      </c>
      <c r="C83" s="3">
        <v>62</v>
      </c>
      <c r="D83" s="4">
        <f t="shared" si="0"/>
        <v>434.20994529715767</v>
      </c>
      <c r="E83" s="4">
        <f t="shared" si="3"/>
        <v>416.16474299487032</v>
      </c>
      <c r="F83" s="4">
        <f t="shared" si="1"/>
        <v>18.045202302287347</v>
      </c>
      <c r="G83" s="4">
        <f t="shared" si="4"/>
        <v>6801.9161779200685</v>
      </c>
      <c r="J83" s="6">
        <v>46326</v>
      </c>
      <c r="K83" s="3">
        <v>58</v>
      </c>
      <c r="L83" s="4">
        <f t="shared" si="5"/>
        <v>165.7954163849376</v>
      </c>
      <c r="M83" s="4">
        <f t="shared" si="7"/>
        <v>157.32600425415131</v>
      </c>
      <c r="N83" s="4">
        <f t="shared" si="6"/>
        <v>8.4694121307862904</v>
      </c>
      <c r="O83" s="4">
        <f t="shared" si="8"/>
        <v>3230.4388480603643</v>
      </c>
    </row>
    <row r="84" spans="2:15" x14ac:dyDescent="0.2">
      <c r="B84" s="6">
        <v>46477</v>
      </c>
      <c r="C84" s="3">
        <v>63</v>
      </c>
      <c r="D84" s="4">
        <f t="shared" si="0"/>
        <v>434.20994529715767</v>
      </c>
      <c r="E84" s="4">
        <f t="shared" si="3"/>
        <v>417.20515485235751</v>
      </c>
      <c r="F84" s="4">
        <f t="shared" si="1"/>
        <v>17.004790444800172</v>
      </c>
      <c r="G84" s="4">
        <f t="shared" si="4"/>
        <v>6384.7110230677108</v>
      </c>
      <c r="J84" s="6">
        <v>46356</v>
      </c>
      <c r="K84" s="3">
        <v>59</v>
      </c>
      <c r="L84" s="4">
        <f t="shared" si="5"/>
        <v>165.7954163849376</v>
      </c>
      <c r="M84" s="4">
        <f t="shared" si="7"/>
        <v>157.71931926478669</v>
      </c>
      <c r="N84" s="4">
        <f t="shared" si="6"/>
        <v>8.0760971201509104</v>
      </c>
      <c r="O84" s="4">
        <f t="shared" si="8"/>
        <v>3072.7195287955774</v>
      </c>
    </row>
    <row r="85" spans="2:15" x14ac:dyDescent="0.2">
      <c r="B85" s="6">
        <v>46507</v>
      </c>
      <c r="C85" s="3">
        <v>64</v>
      </c>
      <c r="D85" s="4">
        <f t="shared" si="0"/>
        <v>434.20994529715767</v>
      </c>
      <c r="E85" s="4">
        <f t="shared" si="3"/>
        <v>418.24816773948839</v>
      </c>
      <c r="F85" s="4">
        <f t="shared" si="1"/>
        <v>15.961777557669278</v>
      </c>
      <c r="G85" s="4">
        <f t="shared" si="4"/>
        <v>5966.4628553282228</v>
      </c>
      <c r="J85" s="6">
        <v>46387</v>
      </c>
      <c r="K85" s="3">
        <v>60</v>
      </c>
      <c r="L85" s="4">
        <f t="shared" si="5"/>
        <v>165.7954163849376</v>
      </c>
      <c r="M85" s="4">
        <f t="shared" si="7"/>
        <v>158.11361756294866</v>
      </c>
      <c r="N85" s="4">
        <f t="shared" si="6"/>
        <v>7.6817988219889441</v>
      </c>
      <c r="O85" s="4">
        <f t="shared" si="8"/>
        <v>2914.6059112326288</v>
      </c>
    </row>
    <row r="86" spans="2:15" x14ac:dyDescent="0.2">
      <c r="B86" s="6">
        <v>46538</v>
      </c>
      <c r="C86" s="3">
        <v>65</v>
      </c>
      <c r="D86" s="4">
        <f t="shared" si="0"/>
        <v>434.20994529715767</v>
      </c>
      <c r="E86" s="4">
        <f t="shared" si="3"/>
        <v>419.29378815883712</v>
      </c>
      <c r="F86" s="4">
        <f t="shared" si="1"/>
        <v>14.916157138320557</v>
      </c>
      <c r="G86" s="4">
        <f t="shared" si="4"/>
        <v>5547.1690671693859</v>
      </c>
      <c r="J86" s="6">
        <v>46418</v>
      </c>
      <c r="K86" s="3">
        <v>61</v>
      </c>
      <c r="L86" s="4">
        <f t="shared" si="5"/>
        <v>165.7954163849376</v>
      </c>
      <c r="M86" s="4">
        <f t="shared" si="7"/>
        <v>158.50890160685603</v>
      </c>
      <c r="N86" s="4">
        <f t="shared" si="6"/>
        <v>7.286514778081572</v>
      </c>
      <c r="O86" s="4">
        <f t="shared" si="8"/>
        <v>2756.0970096257729</v>
      </c>
    </row>
    <row r="87" spans="2:15" x14ac:dyDescent="0.2">
      <c r="B87" s="6">
        <v>46568</v>
      </c>
      <c r="C87" s="3">
        <v>66</v>
      </c>
      <c r="D87" s="4">
        <f t="shared" ref="D87:D99" si="9">-$C$18</f>
        <v>434.20994529715767</v>
      </c>
      <c r="E87" s="4">
        <f t="shared" si="3"/>
        <v>420.34202262923418</v>
      </c>
      <c r="F87" s="4">
        <f t="shared" ref="F87:F99" si="10">(G86*0.065)/26</f>
        <v>13.867922667923466</v>
      </c>
      <c r="G87" s="4">
        <f t="shared" si="4"/>
        <v>5126.8270445401522</v>
      </c>
      <c r="J87" s="6">
        <v>46446</v>
      </c>
      <c r="K87" s="3">
        <v>62</v>
      </c>
      <c r="L87" s="4">
        <f t="shared" si="5"/>
        <v>165.7954163849376</v>
      </c>
      <c r="M87" s="4">
        <f t="shared" si="7"/>
        <v>158.90517386087316</v>
      </c>
      <c r="N87" s="4">
        <f t="shared" si="6"/>
        <v>6.8902425240644325</v>
      </c>
      <c r="O87" s="4">
        <f t="shared" si="8"/>
        <v>2597.1918357648997</v>
      </c>
    </row>
    <row r="88" spans="2:15" x14ac:dyDescent="0.2">
      <c r="B88" s="6">
        <v>46599</v>
      </c>
      <c r="C88" s="3">
        <v>67</v>
      </c>
      <c r="D88" s="4">
        <f t="shared" si="9"/>
        <v>434.20994529715767</v>
      </c>
      <c r="E88" s="4">
        <f t="shared" si="3"/>
        <v>421.39287768580732</v>
      </c>
      <c r="F88" s="4">
        <f t="shared" si="10"/>
        <v>12.817067611350382</v>
      </c>
      <c r="G88" s="4">
        <f t="shared" si="4"/>
        <v>4705.4341668543448</v>
      </c>
      <c r="J88" s="6">
        <v>46477</v>
      </c>
      <c r="K88" s="3">
        <v>63</v>
      </c>
      <c r="L88" s="4">
        <f t="shared" si="5"/>
        <v>165.7954163849376</v>
      </c>
      <c r="M88" s="4">
        <f t="shared" si="7"/>
        <v>159.30243679552535</v>
      </c>
      <c r="N88" s="4">
        <f t="shared" si="6"/>
        <v>6.4929795894122488</v>
      </c>
      <c r="O88" s="4">
        <f t="shared" si="8"/>
        <v>2437.8893989693743</v>
      </c>
    </row>
    <row r="89" spans="2:15" x14ac:dyDescent="0.2">
      <c r="B89" s="6">
        <v>46630</v>
      </c>
      <c r="C89" s="3">
        <v>68</v>
      </c>
      <c r="D89" s="4">
        <f t="shared" si="9"/>
        <v>434.20994529715767</v>
      </c>
      <c r="E89" s="4">
        <f t="shared" si="3"/>
        <v>422.44635988002182</v>
      </c>
      <c r="F89" s="4">
        <f t="shared" si="10"/>
        <v>11.763585417135861</v>
      </c>
      <c r="G89" s="4">
        <f t="shared" si="4"/>
        <v>4282.9878069743227</v>
      </c>
      <c r="J89" s="6">
        <v>46507</v>
      </c>
      <c r="K89" s="3">
        <v>64</v>
      </c>
      <c r="L89" s="4">
        <f t="shared" si="5"/>
        <v>165.7954163849376</v>
      </c>
      <c r="M89" s="4">
        <f t="shared" si="7"/>
        <v>159.70069288751415</v>
      </c>
      <c r="N89" s="4">
        <f t="shared" si="6"/>
        <v>6.0947234974234359</v>
      </c>
      <c r="O89" s="4">
        <f t="shared" si="8"/>
        <v>2278.1887060818599</v>
      </c>
    </row>
    <row r="90" spans="2:15" x14ac:dyDescent="0.2">
      <c r="B90" s="6">
        <v>46660</v>
      </c>
      <c r="C90" s="3">
        <v>69</v>
      </c>
      <c r="D90" s="4">
        <f t="shared" si="9"/>
        <v>434.20994529715767</v>
      </c>
      <c r="E90" s="4">
        <f t="shared" si="3"/>
        <v>423.50247577972186</v>
      </c>
      <c r="F90" s="4">
        <f t="shared" si="10"/>
        <v>10.707469517435808</v>
      </c>
      <c r="G90" s="4">
        <f t="shared" si="4"/>
        <v>3859.4853311946008</v>
      </c>
      <c r="J90" s="6">
        <v>46538</v>
      </c>
      <c r="K90" s="3">
        <v>65</v>
      </c>
      <c r="L90" s="4">
        <f t="shared" si="5"/>
        <v>165.7954163849376</v>
      </c>
      <c r="M90" s="4">
        <f t="shared" si="7"/>
        <v>160.09994461973295</v>
      </c>
      <c r="N90" s="4">
        <f t="shared" si="6"/>
        <v>5.6954717652046494</v>
      </c>
      <c r="O90" s="4">
        <f t="shared" ref="O90:O103" si="11">O89-M90</f>
        <v>2118.088761462127</v>
      </c>
    </row>
    <row r="91" spans="2:15" x14ac:dyDescent="0.2">
      <c r="B91" s="6">
        <v>46691</v>
      </c>
      <c r="C91" s="3">
        <v>70</v>
      </c>
      <c r="D91" s="4">
        <f t="shared" si="9"/>
        <v>434.20994529715767</v>
      </c>
      <c r="E91" s="4">
        <f t="shared" ref="E91:E99" si="12">D91-F91</f>
        <v>424.56123196917116</v>
      </c>
      <c r="F91" s="4">
        <f t="shared" si="10"/>
        <v>9.6487133279865027</v>
      </c>
      <c r="G91" s="4">
        <f t="shared" ref="G91:G99" si="13">G90-E91</f>
        <v>3434.9240992254295</v>
      </c>
      <c r="J91" s="6">
        <v>46568</v>
      </c>
      <c r="K91" s="3">
        <v>66</v>
      </c>
      <c r="L91" s="4">
        <f t="shared" ref="L91:L103" si="14">-$K$22</f>
        <v>165.7954163849376</v>
      </c>
      <c r="M91" s="4">
        <f t="shared" si="7"/>
        <v>160.50019448128228</v>
      </c>
      <c r="N91" s="4">
        <f t="shared" ref="N91:N103" si="15">(O90*0.065)/26</f>
        <v>5.2952219036553174</v>
      </c>
      <c r="O91" s="4">
        <f t="shared" si="11"/>
        <v>1957.5885669808447</v>
      </c>
    </row>
    <row r="92" spans="2:15" x14ac:dyDescent="0.2">
      <c r="B92" s="6">
        <v>46721</v>
      </c>
      <c r="C92" s="3">
        <v>71</v>
      </c>
      <c r="D92" s="4">
        <f t="shared" si="9"/>
        <v>434.20994529715767</v>
      </c>
      <c r="E92" s="4">
        <f t="shared" si="12"/>
        <v>425.62263504909413</v>
      </c>
      <c r="F92" s="4">
        <f t="shared" si="10"/>
        <v>8.5873102480635737</v>
      </c>
      <c r="G92" s="4">
        <f t="shared" si="13"/>
        <v>3009.3014641763352</v>
      </c>
      <c r="J92" s="6">
        <v>46599</v>
      </c>
      <c r="K92" s="3">
        <v>67</v>
      </c>
      <c r="L92" s="4">
        <f t="shared" si="14"/>
        <v>165.7954163849376</v>
      </c>
      <c r="M92" s="4">
        <f t="shared" si="7"/>
        <v>160.90144496748547</v>
      </c>
      <c r="N92" s="4">
        <f t="shared" si="15"/>
        <v>4.8939714174521125</v>
      </c>
      <c r="O92" s="4">
        <f t="shared" si="11"/>
        <v>1796.6871220133592</v>
      </c>
    </row>
    <row r="93" spans="2:15" x14ac:dyDescent="0.2">
      <c r="B93" s="6">
        <v>46752</v>
      </c>
      <c r="C93" s="3">
        <v>72</v>
      </c>
      <c r="D93" s="4">
        <f t="shared" si="9"/>
        <v>434.20994529715767</v>
      </c>
      <c r="E93" s="4">
        <f t="shared" si="12"/>
        <v>426.68669163671683</v>
      </c>
      <c r="F93" s="4">
        <f t="shared" si="10"/>
        <v>7.5232536604408384</v>
      </c>
      <c r="G93" s="4">
        <f t="shared" si="13"/>
        <v>2582.6147725396186</v>
      </c>
      <c r="J93" s="6">
        <v>46630</v>
      </c>
      <c r="K93" s="3">
        <v>68</v>
      </c>
      <c r="L93" s="4">
        <f t="shared" si="14"/>
        <v>165.7954163849376</v>
      </c>
      <c r="M93" s="4">
        <f t="shared" si="7"/>
        <v>161.30369857990419</v>
      </c>
      <c r="N93" s="4">
        <f t="shared" si="15"/>
        <v>4.4917178050333977</v>
      </c>
      <c r="O93" s="4">
        <f t="shared" si="11"/>
        <v>1635.3834234334549</v>
      </c>
    </row>
    <row r="94" spans="2:15" x14ac:dyDescent="0.2">
      <c r="B94" s="6">
        <v>46783</v>
      </c>
      <c r="C94" s="3">
        <v>73</v>
      </c>
      <c r="D94" s="4">
        <f t="shared" si="9"/>
        <v>434.20994529715767</v>
      </c>
      <c r="E94" s="4">
        <f t="shared" si="12"/>
        <v>427.75340836580864</v>
      </c>
      <c r="F94" s="4">
        <f t="shared" si="10"/>
        <v>6.4565369313490475</v>
      </c>
      <c r="G94" s="4">
        <f t="shared" si="13"/>
        <v>2154.8613641738098</v>
      </c>
      <c r="J94" s="6">
        <v>46660</v>
      </c>
      <c r="K94" s="3">
        <v>69</v>
      </c>
      <c r="L94" s="4">
        <f t="shared" si="14"/>
        <v>165.7954163849376</v>
      </c>
      <c r="M94" s="4">
        <f t="shared" si="7"/>
        <v>161.70695782635397</v>
      </c>
      <c r="N94" s="4">
        <f t="shared" si="15"/>
        <v>4.0884585585836373</v>
      </c>
      <c r="O94" s="4">
        <f t="shared" si="11"/>
        <v>1473.6764656071009</v>
      </c>
    </row>
    <row r="95" spans="2:15" x14ac:dyDescent="0.2">
      <c r="B95" s="6">
        <v>46812</v>
      </c>
      <c r="C95" s="3">
        <v>74</v>
      </c>
      <c r="D95" s="4">
        <f t="shared" si="9"/>
        <v>434.20994529715767</v>
      </c>
      <c r="E95" s="4">
        <f t="shared" si="12"/>
        <v>428.82279188672317</v>
      </c>
      <c r="F95" s="4">
        <f t="shared" si="10"/>
        <v>5.3871534104345251</v>
      </c>
      <c r="G95" s="4">
        <f t="shared" si="13"/>
        <v>1726.0385722870865</v>
      </c>
      <c r="J95" s="6">
        <v>46691</v>
      </c>
      <c r="K95" s="3">
        <v>70</v>
      </c>
      <c r="L95" s="4">
        <f t="shared" si="14"/>
        <v>165.7954163849376</v>
      </c>
      <c r="M95" s="4">
        <f t="shared" ref="M95:M103" si="16">L95-N95</f>
        <v>162.11122522091983</v>
      </c>
      <c r="N95" s="4">
        <f t="shared" si="15"/>
        <v>3.6841911640177525</v>
      </c>
      <c r="O95" s="4">
        <f t="shared" si="11"/>
        <v>1311.5652403861811</v>
      </c>
    </row>
    <row r="96" spans="2:15" x14ac:dyDescent="0.2">
      <c r="B96" s="6">
        <v>46843</v>
      </c>
      <c r="C96" s="3">
        <v>75</v>
      </c>
      <c r="D96" s="4">
        <f t="shared" si="9"/>
        <v>434.20994529715767</v>
      </c>
      <c r="E96" s="4">
        <f t="shared" si="12"/>
        <v>429.89484886643993</v>
      </c>
      <c r="F96" s="4">
        <f t="shared" si="10"/>
        <v>4.3150964307177162</v>
      </c>
      <c r="G96" s="4">
        <f t="shared" si="13"/>
        <v>1296.1437234206464</v>
      </c>
      <c r="J96" s="6">
        <v>46721</v>
      </c>
      <c r="K96" s="3">
        <v>71</v>
      </c>
      <c r="L96" s="4">
        <f t="shared" si="14"/>
        <v>165.7954163849376</v>
      </c>
      <c r="M96" s="4">
        <f t="shared" si="16"/>
        <v>162.51650328397216</v>
      </c>
      <c r="N96" s="4">
        <f t="shared" si="15"/>
        <v>3.2789131009654531</v>
      </c>
      <c r="O96" s="4">
        <f t="shared" si="11"/>
        <v>1149.0487371022091</v>
      </c>
    </row>
    <row r="97" spans="2:15" x14ac:dyDescent="0.2">
      <c r="B97" s="6">
        <v>46873</v>
      </c>
      <c r="C97" s="3">
        <v>76</v>
      </c>
      <c r="D97" s="4">
        <f t="shared" si="9"/>
        <v>434.20994529715767</v>
      </c>
      <c r="E97" s="4">
        <f t="shared" si="12"/>
        <v>430.96958598860607</v>
      </c>
      <c r="F97" s="4">
        <f t="shared" si="10"/>
        <v>3.240359308551616</v>
      </c>
      <c r="G97" s="4">
        <f t="shared" si="13"/>
        <v>865.17413743204042</v>
      </c>
      <c r="J97" s="6">
        <v>46752</v>
      </c>
      <c r="K97" s="3">
        <v>72</v>
      </c>
      <c r="L97" s="4">
        <f t="shared" si="14"/>
        <v>165.7954163849376</v>
      </c>
      <c r="M97" s="4">
        <f t="shared" si="16"/>
        <v>162.92279454218206</v>
      </c>
      <c r="N97" s="4">
        <f t="shared" si="15"/>
        <v>2.8726218427555228</v>
      </c>
      <c r="O97" s="4">
        <f t="shared" si="11"/>
        <v>986.12594256002706</v>
      </c>
    </row>
    <row r="98" spans="2:15" x14ac:dyDescent="0.2">
      <c r="B98" s="6">
        <v>46904</v>
      </c>
      <c r="C98" s="3">
        <v>77</v>
      </c>
      <c r="D98" s="4">
        <f t="shared" si="9"/>
        <v>434.20994529715767</v>
      </c>
      <c r="E98" s="4">
        <f t="shared" si="12"/>
        <v>432.04700995357757</v>
      </c>
      <c r="F98" s="4">
        <f t="shared" si="10"/>
        <v>2.1629353435801013</v>
      </c>
      <c r="G98" s="4">
        <f t="shared" si="13"/>
        <v>433.12712747846285</v>
      </c>
      <c r="J98" s="6">
        <v>46783</v>
      </c>
      <c r="K98" s="3">
        <v>73</v>
      </c>
      <c r="L98" s="4">
        <f t="shared" si="14"/>
        <v>165.7954163849376</v>
      </c>
      <c r="M98" s="4">
        <f t="shared" si="16"/>
        <v>163.33010152853754</v>
      </c>
      <c r="N98" s="4">
        <f t="shared" si="15"/>
        <v>2.4653148564000675</v>
      </c>
      <c r="O98" s="4">
        <f t="shared" si="11"/>
        <v>822.79584103148954</v>
      </c>
    </row>
    <row r="99" spans="2:15" x14ac:dyDescent="0.2">
      <c r="B99" s="6">
        <v>46934</v>
      </c>
      <c r="C99" s="3">
        <v>78</v>
      </c>
      <c r="D99" s="4">
        <f t="shared" si="9"/>
        <v>434.20994529715767</v>
      </c>
      <c r="E99" s="4">
        <f t="shared" si="12"/>
        <v>433.12712747846149</v>
      </c>
      <c r="F99" s="4">
        <f t="shared" si="10"/>
        <v>1.082817818696157</v>
      </c>
      <c r="G99" s="4">
        <f t="shared" si="13"/>
        <v>1.3642420526593924E-12</v>
      </c>
      <c r="J99" s="6">
        <v>46812</v>
      </c>
      <c r="K99" s="3">
        <v>74</v>
      </c>
      <c r="L99" s="4">
        <f t="shared" si="14"/>
        <v>165.7954163849376</v>
      </c>
      <c r="M99" s="4">
        <f t="shared" si="16"/>
        <v>163.73842678235889</v>
      </c>
      <c r="N99" s="4">
        <f t="shared" si="15"/>
        <v>2.056989602578724</v>
      </c>
      <c r="O99" s="4">
        <f t="shared" si="11"/>
        <v>659.05741424913072</v>
      </c>
    </row>
    <row r="100" spans="2:15" ht="16" thickBot="1" x14ac:dyDescent="0.25">
      <c r="B100" s="13" t="s">
        <v>6</v>
      </c>
      <c r="C100" s="14"/>
      <c r="D100" s="15">
        <f>SUM(D21:D99)</f>
        <v>33868.375733178247</v>
      </c>
      <c r="E100" s="15">
        <f>SUM(E22:E99)</f>
        <v>30736.000000000004</v>
      </c>
      <c r="F100" s="15">
        <f>SUM(F22:F99)</f>
        <v>3132.3757331783008</v>
      </c>
      <c r="G100" s="14"/>
      <c r="J100" s="6">
        <v>46843</v>
      </c>
      <c r="K100" s="3">
        <v>75</v>
      </c>
      <c r="L100" s="4">
        <f t="shared" si="14"/>
        <v>165.7954163849376</v>
      </c>
      <c r="M100" s="4">
        <f t="shared" si="16"/>
        <v>164.14777284931478</v>
      </c>
      <c r="N100" s="4">
        <f t="shared" si="15"/>
        <v>1.6476435356228267</v>
      </c>
      <c r="O100" s="4">
        <f t="shared" si="11"/>
        <v>494.90964139981594</v>
      </c>
    </row>
    <row r="101" spans="2:15" x14ac:dyDescent="0.2">
      <c r="D101"/>
      <c r="J101" s="6">
        <v>46873</v>
      </c>
      <c r="K101" s="3">
        <v>76</v>
      </c>
      <c r="L101" s="4">
        <f t="shared" si="14"/>
        <v>165.7954163849376</v>
      </c>
      <c r="M101" s="4">
        <f t="shared" si="16"/>
        <v>164.55814228143805</v>
      </c>
      <c r="N101" s="4">
        <f t="shared" si="15"/>
        <v>1.2372741034995398</v>
      </c>
      <c r="O101" s="4">
        <f t="shared" si="11"/>
        <v>330.35149911837789</v>
      </c>
    </row>
    <row r="102" spans="2:15" x14ac:dyDescent="0.2">
      <c r="J102" s="6">
        <v>46904</v>
      </c>
      <c r="K102" s="3">
        <v>77</v>
      </c>
      <c r="L102" s="4">
        <f t="shared" si="14"/>
        <v>165.7954163849376</v>
      </c>
      <c r="M102" s="4">
        <f t="shared" si="16"/>
        <v>164.96953763714166</v>
      </c>
      <c r="N102" s="4">
        <f t="shared" si="15"/>
        <v>0.82587874779594472</v>
      </c>
      <c r="O102" s="4">
        <f t="shared" si="11"/>
        <v>165.38196148123623</v>
      </c>
    </row>
    <row r="103" spans="2:15" x14ac:dyDescent="0.2">
      <c r="D103" s="7"/>
      <c r="J103" s="6">
        <v>46934</v>
      </c>
      <c r="K103" s="3">
        <v>78</v>
      </c>
      <c r="L103" s="4">
        <f t="shared" si="14"/>
        <v>165.7954163849376</v>
      </c>
      <c r="M103" s="4">
        <f t="shared" si="16"/>
        <v>165.3819614812345</v>
      </c>
      <c r="N103" s="4">
        <f t="shared" si="15"/>
        <v>0.41345490370309057</v>
      </c>
      <c r="O103" s="4">
        <f t="shared" si="11"/>
        <v>1.7337242752546445E-12</v>
      </c>
    </row>
    <row r="104" spans="2:15" ht="16" thickBot="1" x14ac:dyDescent="0.25">
      <c r="D104" s="7"/>
      <c r="J104" s="13" t="s">
        <v>6</v>
      </c>
      <c r="K104" s="14"/>
      <c r="L104" s="15">
        <f>SUM(L25:L103)</f>
        <v>12932.042478025112</v>
      </c>
      <c r="M104" s="15">
        <f>SUM(M26:M103)</f>
        <v>11736</v>
      </c>
      <c r="N104" s="15">
        <f>SUM(N26:N103)</f>
        <v>1196.042478025134</v>
      </c>
      <c r="O104" s="14"/>
    </row>
    <row r="105" spans="2:15" x14ac:dyDescent="0.2">
      <c r="D105" s="7"/>
    </row>
    <row r="106" spans="2:15" x14ac:dyDescent="0.2">
      <c r="D106" s="7"/>
    </row>
    <row r="107" spans="2:15" x14ac:dyDescent="0.2">
      <c r="D107" s="7"/>
    </row>
    <row r="108" spans="2:15" x14ac:dyDescent="0.2">
      <c r="D108" s="7"/>
    </row>
    <row r="109" spans="2:15" x14ac:dyDescent="0.2">
      <c r="N109" s="5"/>
    </row>
  </sheetData>
  <mergeCells count="2">
    <mergeCell ref="A1:G3"/>
    <mergeCell ref="I1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DFF8-1EBF-9F45-B6F9-E577CE91CB6F}">
  <dimension ref="C11:F25"/>
  <sheetViews>
    <sheetView showGridLines="0" topLeftCell="A5" zoomScale="131" workbookViewId="0">
      <selection activeCell="I19" sqref="I19"/>
    </sheetView>
  </sheetViews>
  <sheetFormatPr baseColWidth="10" defaultRowHeight="15" x14ac:dyDescent="0.2"/>
  <cols>
    <col min="3" max="3" width="33.83203125" bestFit="1" customWidth="1"/>
    <col min="4" max="4" width="13.5" style="1" customWidth="1"/>
    <col min="5" max="5" width="11.83203125" style="1" customWidth="1"/>
    <col min="6" max="6" width="12.1640625" customWidth="1"/>
  </cols>
  <sheetData>
    <row r="11" spans="3:6" x14ac:dyDescent="0.2">
      <c r="D11" s="1" t="s">
        <v>23</v>
      </c>
      <c r="E11" s="1" t="s">
        <v>24</v>
      </c>
      <c r="F11" s="28" t="s">
        <v>25</v>
      </c>
    </row>
    <row r="12" spans="3:6" x14ac:dyDescent="0.2">
      <c r="C12" t="s">
        <v>22</v>
      </c>
      <c r="D12" s="1">
        <f>'Finance or Lease'!D22</f>
        <v>434.20994529715767</v>
      </c>
      <c r="E12" s="1">
        <f>'Finance or Lease'!L26</f>
        <v>165.7954163849376</v>
      </c>
      <c r="F12" s="29">
        <f>D12-E12</f>
        <v>268.41452891222008</v>
      </c>
    </row>
    <row r="14" spans="3:6" x14ac:dyDescent="0.2">
      <c r="C14" t="s">
        <v>29</v>
      </c>
      <c r="D14" s="1">
        <f>F12*2</f>
        <v>536.82905782444016</v>
      </c>
    </row>
    <row r="15" spans="3:6" x14ac:dyDescent="0.2">
      <c r="C15" t="s">
        <v>27</v>
      </c>
      <c r="D15" s="30">
        <v>0.10630000000000001</v>
      </c>
    </row>
    <row r="16" spans="3:6" x14ac:dyDescent="0.2">
      <c r="C16" t="s">
        <v>28</v>
      </c>
      <c r="D16" s="27">
        <v>36</v>
      </c>
    </row>
    <row r="17" spans="3:6" ht="17" thickBot="1" x14ac:dyDescent="0.25">
      <c r="C17" s="20" t="s">
        <v>26</v>
      </c>
      <c r="D17" s="21">
        <f>FV(D15/12,D16,-D14)</f>
        <v>22645.813717774985</v>
      </c>
    </row>
    <row r="19" spans="3:6" x14ac:dyDescent="0.2">
      <c r="C19" t="s">
        <v>30</v>
      </c>
      <c r="D19" s="1">
        <f>'Finance or Lease'!K10</f>
        <v>19000</v>
      </c>
    </row>
    <row r="21" spans="3:6" ht="16" thickBot="1" x14ac:dyDescent="0.25">
      <c r="C21" s="12" t="s">
        <v>34</v>
      </c>
      <c r="D21" s="18">
        <f>D17-D19</f>
        <v>3645.813717774985</v>
      </c>
    </row>
    <row r="23" spans="3:6" x14ac:dyDescent="0.2">
      <c r="C23" s="36" t="s">
        <v>35</v>
      </c>
      <c r="D23" s="36"/>
      <c r="E23" s="36"/>
      <c r="F23" s="36"/>
    </row>
    <row r="24" spans="3:6" x14ac:dyDescent="0.2">
      <c r="C24" s="36"/>
      <c r="D24" s="36"/>
      <c r="E24" s="36"/>
      <c r="F24" s="36"/>
    </row>
    <row r="25" spans="3:6" x14ac:dyDescent="0.2">
      <c r="C25" s="36"/>
      <c r="D25" s="36"/>
      <c r="E25" s="36"/>
      <c r="F25" s="36"/>
    </row>
  </sheetData>
  <mergeCells count="1">
    <mergeCell ref="C23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Finance or Lease</vt:lpstr>
      <vt:lpstr>lease purchasing value hack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jashanmeet singh</dc:creator>
  <cp:lastModifiedBy>Jashanmeet Singh</cp:lastModifiedBy>
  <cp:lastPrinted>2022-07-05T01:46:28Z</cp:lastPrinted>
  <dcterms:created xsi:type="dcterms:W3CDTF">2022-07-02T02:29:09Z</dcterms:created>
  <dcterms:modified xsi:type="dcterms:W3CDTF">2025-02-19T13:45:40Z</dcterms:modified>
</cp:coreProperties>
</file>